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4160" tabRatio="882"/>
  </bookViews>
  <sheets>
    <sheet name="積算書" sheetId="2" r:id="rId1"/>
    <sheet name="補助対象経費内訳書" sheetId="130" r:id="rId2"/>
    <sheet name="常勤職員２名配置　確認シート" sheetId="1" r:id="rId3"/>
    <sheet name="処遇改善事業計画書" sheetId="3" r:id="rId4"/>
    <sheet name="賃金改善内訳" sheetId="4" r:id="rId5"/>
    <sheet name="賃金改善額　確認シート" sheetId="5" r:id="rId6"/>
    <sheet name="参考" sheetId="6" r:id="rId7"/>
    <sheet name="補助基準額" sheetId="132" state="hidden" r:id="rId8"/>
  </sheets>
  <definedNames>
    <definedName name="data">#REF!</definedName>
    <definedName name="日割">#REF!</definedName>
    <definedName name="_xlnm.Print_Area" localSheetId="2">'常勤職員２名配置　確認シート'!$A$1:$O$26</definedName>
    <definedName name="_xlnm.Print_Area" localSheetId="3">処遇改善事業計画書!$A$1:$AI$22</definedName>
    <definedName name="_xlnm.Print_Area" localSheetId="4">賃金改善内訳!$A$1:$T$25</definedName>
    <definedName name="_xlnm.Print_Titles" localSheetId="4">賃金改善内訳!$1:$5</definedName>
    <definedName name="_xlnm.Print_Area" localSheetId="5">'賃金改善額　確認シート'!$A$1:$V$35</definedName>
    <definedName name="_xlnm.Print_Area" localSheetId="6">参考!$B$1:$C$15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VCP025</author>
  </authors>
  <commentList>
    <comment ref="V19" authorId="0">
      <text>
        <r>
          <rPr>
            <sz val="11"/>
            <color theme="1"/>
            <rFont val="ＭＳ Ｐゴシック"/>
          </rPr>
          <t xml:space="preserve">18時半まで通常開所
かつ
18時半を超えて開所する
場合は、超える時間数を
記入してください。
</t>
        </r>
      </text>
    </comment>
    <comment ref="AF19" authorId="0">
      <text>
        <r>
          <rPr>
            <sz val="11"/>
            <color theme="1"/>
            <rFont val="ＭＳ Ｐゴシック"/>
          </rPr>
          <t xml:space="preserve">8時間を超える場合は、
超える時間数を記入
してください。
</t>
        </r>
      </text>
    </comment>
    <comment ref="BL10" authorId="0">
      <text>
        <r>
          <rPr>
            <sz val="11"/>
            <color theme="1"/>
            <rFont val="ＭＳ Ｐゴシック"/>
          </rPr>
          <t>常勤2名配置の該当がある場合は、
「常勤2名配置　確認シート」の入力をお願いします。</t>
        </r>
      </text>
    </comment>
    <comment ref="O12" authorId="0">
      <text>
        <r>
          <rPr>
            <sz val="11"/>
            <color theme="1"/>
            <rFont val="ＭＳ Ｐゴシック"/>
          </rPr>
          <t>延長を含む総開所時間を記入してください。
（例） 14:00～19:00</t>
        </r>
      </text>
    </comment>
    <comment ref="Y12" authorId="0">
      <text>
        <r>
          <rPr>
            <sz val="11"/>
            <color theme="1"/>
            <rFont val="ＭＳ Ｐゴシック"/>
          </rPr>
          <t>延長を含む総開所時間を記入してください。
（例） 8:00～19:00</t>
        </r>
      </text>
    </comment>
  </commentList>
</comments>
</file>

<file path=xl/comments2.xml><?xml version="1.0" encoding="utf-8"?>
<comments xmlns="http://schemas.openxmlformats.org/spreadsheetml/2006/main">
  <authors>
    <author>作成者</author>
    <author>VCP025</author>
  </authors>
  <commentList>
    <comment ref="C5" authorId="0">
      <text>
        <r>
          <rPr>
            <b/>
            <sz val="9"/>
            <color indexed="81"/>
            <rFont val="MS P ゴシック"/>
          </rPr>
          <t>おやつ代</t>
        </r>
        <r>
          <rPr>
            <b/>
            <sz val="9"/>
            <color indexed="81"/>
            <rFont val="ＭＳ Ｐゴシック"/>
          </rPr>
          <t>、施設修繕積立金</t>
        </r>
        <r>
          <rPr>
            <b/>
            <sz val="9"/>
            <color indexed="81"/>
            <rFont val="MS P ゴシック"/>
          </rPr>
          <t>除く</t>
        </r>
      </text>
    </comment>
    <comment ref="O13" authorId="0">
      <text>
        <r>
          <rPr>
            <b/>
            <sz val="9"/>
            <color indexed="81"/>
            <rFont val="MS P ゴシック"/>
          </rPr>
          <t>おやつ代</t>
        </r>
        <r>
          <rPr>
            <b/>
            <sz val="9"/>
            <color indexed="81"/>
            <rFont val="ＭＳ Ｐゴシック"/>
          </rPr>
          <t>、施設修繕積立金</t>
        </r>
        <r>
          <rPr>
            <b/>
            <sz val="9"/>
            <color indexed="81"/>
            <rFont val="MS P ゴシック"/>
          </rPr>
          <t>等</t>
        </r>
      </text>
    </comment>
    <comment ref="I16" authorId="1">
      <text>
        <r>
          <rPr>
            <sz val="11"/>
            <color theme="1"/>
            <rFont val="ＭＳ Ｐゴシック"/>
          </rPr>
          <t>職員の加配に係る人件費が対象</t>
        </r>
      </text>
    </comment>
    <comment ref="L15" authorId="1">
      <text>
        <r>
          <rPr>
            <sz val="11"/>
            <color theme="1"/>
            <rFont val="ＭＳ Ｐゴシック"/>
          </rPr>
          <t>年間平均児童数が
10人～19人の放課後
児童クラブにおける
2人目以降の職員に
係る人件費が対象</t>
        </r>
      </text>
    </comment>
    <comment ref="F15" authorId="1">
      <text>
        <r>
          <rPr>
            <sz val="11"/>
            <color theme="1"/>
            <rFont val="ＭＳ Ｐゴシック"/>
          </rPr>
          <t>職員の加配に係る人件費が対象</t>
        </r>
      </text>
    </comment>
    <comment ref="G15" authorId="1">
      <text>
        <r>
          <rPr>
            <sz val="11"/>
            <color theme="1"/>
            <rFont val="ＭＳ Ｐゴシック"/>
          </rPr>
          <t>バス等送迎業務委託費、
補助事業者が所有する
車輛に係る燃料費が対象</t>
        </r>
      </text>
    </comment>
    <comment ref="J17" authorId="1">
      <text>
        <r>
          <rPr>
            <sz val="11"/>
            <color theme="1"/>
            <rFont val="ＭＳ Ｐゴシック"/>
          </rPr>
          <t>看護職員等の配置に係る
人件費、医療的ケア児の
受入れに必要な経費が対象</t>
        </r>
      </text>
    </comment>
    <comment ref="K17" authorId="1">
      <text>
        <r>
          <rPr>
            <sz val="11"/>
            <color theme="1"/>
            <rFont val="ＭＳ Ｐゴシック"/>
          </rPr>
          <t>看護職員等に係る人件費、
バス等送迎業務委託費、
補助事業者が所有する車輛に係る燃料費が対象</t>
        </r>
      </text>
    </comment>
  </commentList>
</comments>
</file>

<file path=xl/comments3.xml><?xml version="1.0" encoding="utf-8"?>
<comments xmlns="http://schemas.openxmlformats.org/spreadsheetml/2006/main">
  <authors>
    <author>VCP025</author>
  </authors>
  <commentList>
    <comment ref="G9" authorId="0">
      <text>
        <r>
          <rPr>
            <sz val="11"/>
            <color theme="1"/>
            <rFont val="ＭＳ Ｐゴシック"/>
          </rPr>
          <t>※小学校の長期休業期間を除いた平均的な１週間から算出します。</t>
        </r>
      </text>
    </comment>
    <comment ref="J15" authorId="0">
      <text>
        <r>
          <rPr>
            <sz val="11"/>
            <color theme="1"/>
            <rFont val="ＭＳ Ｐゴシック"/>
          </rPr>
          <t>※小学校の長期休業期間を除いた平均的な１週間から算出します。</t>
        </r>
      </text>
    </comment>
  </commentList>
</comments>
</file>

<file path=xl/comments4.xml><?xml version="1.0" encoding="utf-8"?>
<comments xmlns="http://schemas.openxmlformats.org/spreadsheetml/2006/main">
  <authors>
    <author>長谷川 大地(hasegawa-daichi.d37)</author>
  </authors>
  <commentList>
    <comment ref="R17" authorId="0">
      <text>
        <r>
          <rPr>
            <b/>
            <sz val="9"/>
            <color indexed="81"/>
            <rFont val="MS P ゴシック"/>
          </rPr>
          <t>「周知していない」を選択した場合は対象外</t>
        </r>
      </text>
    </comment>
    <comment ref="R19" authorId="0">
      <text>
        <r>
          <rPr>
            <b/>
            <sz val="9"/>
            <color indexed="81"/>
            <rFont val="MS P ゴシック"/>
          </rPr>
          <t>「継続しない」を選択した場合は対象外</t>
        </r>
      </text>
    </comment>
  </commentList>
</comments>
</file>

<file path=xl/sharedStrings.xml><?xml version="1.0" encoding="utf-8"?>
<sst xmlns="http://schemas.openxmlformats.org/spreadsheetml/2006/main" xmlns:r="http://schemas.openxmlformats.org/officeDocument/2006/relationships" count="469" uniqueCount="469">
  <si>
    <t>基本額
（⑧児童の数に応じた額）</t>
  </si>
  <si>
    <t>o</t>
  </si>
  <si>
    <t>保護者
負担金
その他の
収入額</t>
  </si>
  <si>
    <t>○放課後児童支援員等処遇改善事業（月額9,000円相当賃金改善）の実施により、職員について、雇用形態、職種、勤続年数、職責等が事業実施年度と同等の条件の下で、本事業実施前に適用されていた算定方法に基づく賃金水準を超えて、賃金を引き上げた合計額をいう。</t>
    <rPh sb="118" eb="121">
      <t>ゴウケイガク</t>
    </rPh>
    <phoneticPr fontId="6"/>
  </si>
  <si>
    <t>⑪</t>
  </si>
  <si>
    <t>障がい児受入推進事業</t>
    <rPh sb="0" eb="1">
      <t>ショウ</t>
    </rPh>
    <rPh sb="3" eb="4">
      <t>ジ</t>
    </rPh>
    <rPh sb="4" eb="6">
      <t>ウケイレ</t>
    </rPh>
    <rPh sb="6" eb="8">
      <t>スイシン</t>
    </rPh>
    <rPh sb="8" eb="10">
      <t>ジギョウ</t>
    </rPh>
    <phoneticPr fontId="19"/>
  </si>
  <si>
    <t>⑧</t>
  </si>
  <si>
    <t>⑥</t>
  </si>
  <si>
    <t>令和</t>
    <rPh sb="0" eb="2">
      <t>レイワ</t>
    </rPh>
    <phoneticPr fontId="6"/>
  </si>
  <si>
    <t>㉗</t>
  </si>
  <si>
    <t>④常勤職員数</t>
    <rPh sb="1" eb="3">
      <t>ジョウキン</t>
    </rPh>
    <rPh sb="3" eb="5">
      <t>ショクイン</t>
    </rPh>
    <rPh sb="5" eb="6">
      <t>スウ</t>
    </rPh>
    <phoneticPr fontId="6"/>
  </si>
  <si>
    <t>児童クラブ名
（支援の単位毎）</t>
  </si>
  <si>
    <t>　例２）土曜日の勤務が交代制の場合（平日の勤務時間は例１と同様）</t>
  </si>
  <si>
    <t>㊴</t>
  </si>
  <si>
    <t>送迎支援</t>
    <rPh sb="0" eb="2">
      <t>ソウゲイ</t>
    </rPh>
    <rPh sb="2" eb="4">
      <t>シエン</t>
    </rPh>
    <phoneticPr fontId="19"/>
  </si>
  <si>
    <r>
      <t>ⓖ決まって毎月支払う
手当</t>
    </r>
    <r>
      <rPr>
        <b/>
        <sz val="11"/>
        <color rgb="FFFF0000"/>
        <rFont val="游ゴシック"/>
      </rPr>
      <t>（月額）</t>
    </r>
    <r>
      <rPr>
        <b/>
        <sz val="11"/>
        <color theme="1"/>
        <rFont val="游ゴシック"/>
      </rPr>
      <t xml:space="preserve">
</t>
    </r>
    <r>
      <rPr>
        <sz val="10"/>
        <color theme="1"/>
        <rFont val="游ゴシック"/>
      </rPr>
      <t>通勤手当、扶養手当等の個人的な事情に基づいて支給されるものは含みません。</t>
    </r>
    <rPh sb="1" eb="2">
      <t>キ</t>
    </rPh>
    <rPh sb="5" eb="7">
      <t>マイツキ</t>
    </rPh>
    <rPh sb="7" eb="9">
      <t>シハラ</t>
    </rPh>
    <rPh sb="11" eb="13">
      <t>テアテ</t>
    </rPh>
    <rPh sb="14" eb="16">
      <t>ゲツガク</t>
    </rPh>
    <phoneticPr fontId="6"/>
  </si>
  <si>
    <t>ｇ</t>
  </si>
  <si>
    <t>平日1日6時間を超え、かつ18時を超える時間の年間平均時間数×720,000円</t>
    <rPh sb="0" eb="2">
      <t>ヘイジツ</t>
    </rPh>
    <rPh sb="3" eb="4">
      <t>ニチ</t>
    </rPh>
    <rPh sb="5" eb="7">
      <t>ジカン</t>
    </rPh>
    <rPh sb="8" eb="9">
      <t>コ</t>
    </rPh>
    <rPh sb="15" eb="16">
      <t>ジ</t>
    </rPh>
    <rPh sb="17" eb="18">
      <t>コ</t>
    </rPh>
    <rPh sb="20" eb="22">
      <t>ジカン</t>
    </rPh>
    <rPh sb="23" eb="25">
      <t>ネンカン</t>
    </rPh>
    <rPh sb="25" eb="27">
      <t>ヘイキン</t>
    </rPh>
    <rPh sb="27" eb="30">
      <t>ジカンスウ</t>
    </rPh>
    <phoneticPr fontId="19"/>
  </si>
  <si>
    <t>【令和7年度：要綱改定後】</t>
    <rPh sb="1" eb="3">
      <t>レイワ</t>
    </rPh>
    <rPh sb="4" eb="6">
      <t>ネンド</t>
    </rPh>
    <rPh sb="7" eb="9">
      <t>ヨウコウ</t>
    </rPh>
    <rPh sb="9" eb="11">
      <t>カイテイ</t>
    </rPh>
    <rPh sb="11" eb="12">
      <t>ゴ</t>
    </rPh>
    <phoneticPr fontId="19"/>
  </si>
  <si>
    <r>
      <rPr>
        <b/>
        <sz val="11"/>
        <color theme="1"/>
        <rFont val="HGｺﾞｼｯｸM"/>
      </rPr>
      <t>雇用形態、職種、勤続年数、職責等が事業実施年度と同等の条件下で、令和４年１月の賃金水準を超えて賃金を引き上げる（＝「賃金改善」を行う）こと</t>
    </r>
    <r>
      <rPr>
        <sz val="11"/>
        <color theme="1"/>
        <rFont val="HGｺﾞｼｯｸM"/>
      </rPr>
      <t xml:space="preserve">
※</t>
    </r>
    <r>
      <rPr>
        <sz val="11"/>
        <color rgb="FFFF0000"/>
        <rFont val="HGｺﾞｼｯｸM"/>
      </rPr>
      <t>賃金改善見込の総額が補助基準額の総額を上回ることを基本とする。</t>
    </r>
    <r>
      <rPr>
        <sz val="11"/>
        <color theme="1"/>
        <rFont val="HGｺﾞｼｯｸM"/>
      </rPr>
      <t xml:space="preserve">
※賃上げ効果の継続に資するよう、</t>
    </r>
    <r>
      <rPr>
        <sz val="11"/>
        <color rgb="FFFF0000"/>
        <rFont val="HGｺﾞｼｯｸM"/>
      </rPr>
      <t xml:space="preserve">最低でも賃金改善全体の２／３以上を基本給又は決まって毎月支払われる手当とすること。
</t>
    </r>
    <r>
      <rPr>
        <sz val="11"/>
        <color theme="1"/>
        <rFont val="HGｺﾞｼｯｸM"/>
      </rPr>
      <t>※「決まって毎月支払われる手当」には個人的な事情に基づいて支払われる通勤手当や扶養手当などは含まないこと。</t>
    </r>
    <r>
      <rPr>
        <sz val="11"/>
        <color rgb="FFFF0000"/>
        <rFont val="HGｺﾞｼｯｸM"/>
      </rPr>
      <t xml:space="preserve">
</t>
    </r>
    <r>
      <rPr>
        <sz val="11"/>
        <color theme="1"/>
        <rFont val="HGｺﾞｼｯｸM"/>
      </rPr>
      <t>※本事業による補助額は、職員の賃金改善及び当該賃金改善に伴い増加する法定福利費等の事業主負担分に全額あてること。
〔法定福利費等の事業主負担分の算出方法〕
「前年度における法定福利費等の事業主負担分の総額」÷「前年度における賃金の総額」×「賃金改善額」</t>
    </r>
    <r>
      <rPr>
        <sz val="11"/>
        <color rgb="FF0070C0"/>
        <rFont val="HGｺﾞｼｯｸM"/>
      </rPr>
      <t xml:space="preserve">
</t>
    </r>
    <r>
      <rPr>
        <sz val="11"/>
        <color theme="1"/>
        <rFont val="HGｺﾞｼｯｸM"/>
      </rPr>
      <t xml:space="preserve">
※賃金改善の具体的内容を職員全体に周知すること。
※賃金改善を継続すること。
※年度途中の採用や退職がある場合にはその旨、また、賃金改善額が他の職員と比較して高額（低額、賃金改善を実施しない場合も含む）である場合についてはその理由を記載すること。
</t>
    </r>
    <rPh sb="58" eb="62">
      <t>チンギンカイゼン</t>
    </rPh>
    <rPh sb="64" eb="65">
      <t>オコナ</t>
    </rPh>
    <rPh sb="82" eb="87">
      <t>ホジョキジュンガク</t>
    </rPh>
    <rPh sb="88" eb="90">
      <t>ソウガク</t>
    </rPh>
    <rPh sb="91" eb="93">
      <t>ウワマワ</t>
    </rPh>
    <rPh sb="97" eb="99">
      <t>キホン</t>
    </rPh>
    <rPh sb="164" eb="165">
      <t>キ</t>
    </rPh>
    <rPh sb="168" eb="172">
      <t>マイツキシハラ</t>
    </rPh>
    <rPh sb="175" eb="177">
      <t>テアテ</t>
    </rPh>
    <rPh sb="180" eb="183">
      <t>コジンテキ</t>
    </rPh>
    <rPh sb="184" eb="186">
      <t>ジジョウ</t>
    </rPh>
    <rPh sb="187" eb="188">
      <t>モト</t>
    </rPh>
    <rPh sb="191" eb="193">
      <t>シハラ</t>
    </rPh>
    <rPh sb="196" eb="200">
      <t>ツウキンテアテ</t>
    </rPh>
    <rPh sb="201" eb="205">
      <t>フヨウテアテ</t>
    </rPh>
    <rPh sb="208" eb="209">
      <t>フク</t>
    </rPh>
    <rPh sb="217" eb="220">
      <t>ホンジギョウ</t>
    </rPh>
    <rPh sb="223" eb="226">
      <t>ホジョガク</t>
    </rPh>
    <rPh sb="228" eb="230">
      <t>ショクイン</t>
    </rPh>
    <rPh sb="231" eb="235">
      <t>チンギンカイゼン</t>
    </rPh>
    <rPh sb="235" eb="236">
      <t>オヨ</t>
    </rPh>
    <rPh sb="237" eb="241">
      <t>トウガイチンギン</t>
    </rPh>
    <rPh sb="241" eb="243">
      <t>カイゼン</t>
    </rPh>
    <rPh sb="244" eb="245">
      <t>トモナ</t>
    </rPh>
    <rPh sb="246" eb="248">
      <t>ゾウカ</t>
    </rPh>
    <rPh sb="250" eb="255">
      <t>ホウテイフクリヒ</t>
    </rPh>
    <rPh sb="255" eb="256">
      <t>トウ</t>
    </rPh>
    <rPh sb="257" eb="260">
      <t>ジギョウヌシ</t>
    </rPh>
    <rPh sb="260" eb="263">
      <t>フタンブン</t>
    </rPh>
    <rPh sb="264" eb="266">
      <t>ゼンガク</t>
    </rPh>
    <rPh sb="275" eb="281">
      <t>ホウテイフクリヒトウ</t>
    </rPh>
    <rPh sb="289" eb="293">
      <t>サンシュツホウホウ</t>
    </rPh>
    <phoneticPr fontId="6"/>
  </si>
  <si>
    <t>備考
※勤務時間の詳細等</t>
  </si>
  <si>
    <t>長期開設加算</t>
    <rPh sb="0" eb="2">
      <t>チョウキ</t>
    </rPh>
    <rPh sb="2" eb="4">
      <t>カイセツ</t>
    </rPh>
    <rPh sb="4" eb="6">
      <t>カサン</t>
    </rPh>
    <phoneticPr fontId="19"/>
  </si>
  <si>
    <t>放課後児童クラブ運営支援事業</t>
  </si>
  <si>
    <t>○放課後児童支援員等処遇改善事業（月額9,000円相当賃金改善）を実施する期間</t>
  </si>
  <si>
    <t>算出方法</t>
    <rPh sb="0" eb="2">
      <t>サンシュツ</t>
    </rPh>
    <rPh sb="2" eb="4">
      <t>ホウホウ</t>
    </rPh>
    <phoneticPr fontId="19"/>
  </si>
  <si>
    <t>(j+l+n+p)</t>
  </si>
  <si>
    <t>【入会児童数に応じるもの】</t>
    <rPh sb="1" eb="3">
      <t>ニュウカイ</t>
    </rPh>
    <rPh sb="3" eb="5">
      <t>ジドウ</t>
    </rPh>
    <rPh sb="5" eb="6">
      <t>スウ</t>
    </rPh>
    <rPh sb="7" eb="8">
      <t>オウ</t>
    </rPh>
    <phoneticPr fontId="19"/>
  </si>
  <si>
    <r>
      <t xml:space="preserve">補助選定額
</t>
    </r>
    <r>
      <rPr>
        <sz val="9"/>
        <color theme="1"/>
        <rFont val="ＭＳ Ｐゴシック"/>
      </rPr>
      <t>(AとBで少額の方)</t>
    </r>
    <rPh sb="0" eb="2">
      <t>ほじょ</t>
    </rPh>
    <rPh sb="2" eb="5">
      <t>せんて</t>
    </rPh>
    <rPh sb="11" eb="13">
      <t>しょうがく</t>
    </rPh>
    <rPh sb="14" eb="15">
      <t>ほう</t>
    </rPh>
    <phoneticPr fontId="6" type="Hiragana"/>
  </si>
  <si>
    <t>児童
の数</t>
  </si>
  <si>
    <t>①</t>
  </si>
  <si>
    <t>　・処遇改善の実施により、改善した（予定含む）賃金額等を入力。</t>
  </si>
  <si>
    <t>⑲</t>
  </si>
  <si>
    <t>（円）</t>
    <rPh sb="1" eb="2">
      <t>エン</t>
    </rPh>
    <phoneticPr fontId="6"/>
  </si>
  <si>
    <t>　・学校の長期休業期間のように開所時間が多くなる月を除いた上で、平均的な１か月あたりの勤務時間数を算出すること。これに依らず、前年度の勤務実績を用いること等、適切な方法により算出することも可能。</t>
  </si>
  <si>
    <t>㊳</t>
  </si>
  <si>
    <r>
      <t>(基準額</t>
    </r>
    <r>
      <rPr>
        <sz val="11"/>
        <color rgb="FFFF0000"/>
        <rFont val="ＭＳ Ｐゴシック"/>
      </rPr>
      <t>)</t>
    </r>
    <rPh sb="1" eb="3">
      <t>キジュン</t>
    </rPh>
    <rPh sb="3" eb="4">
      <t>ガク</t>
    </rPh>
    <phoneticPr fontId="19"/>
  </si>
  <si>
    <t>㉖</t>
  </si>
  <si>
    <r>
      <t>ⓕ賃金</t>
    </r>
    <r>
      <rPr>
        <b/>
        <sz val="11"/>
        <color rgb="FFFF0000"/>
        <rFont val="游ゴシック"/>
      </rPr>
      <t>（月額）</t>
    </r>
    <rPh sb="4" eb="6">
      <t>ゲツガク</t>
    </rPh>
    <phoneticPr fontId="6"/>
  </si>
  <si>
    <t>　　　　⇒土曜日が月1回開所の場合は、5時間×5日×4週＋8時間＝月108時間が常勤の勤務時間</t>
  </si>
  <si>
    <t>放課後児童
健全育成事業</t>
    <rPh sb="0" eb="3">
      <t>ホウカゴ</t>
    </rPh>
    <rPh sb="3" eb="5">
      <t>ジドウ</t>
    </rPh>
    <rPh sb="6" eb="8">
      <t>ケンゼン</t>
    </rPh>
    <rPh sb="8" eb="10">
      <t>イクセイ</t>
    </rPh>
    <rPh sb="10" eb="12">
      <t>ジギョウ</t>
    </rPh>
    <phoneticPr fontId="19"/>
  </si>
  <si>
    <t>項目</t>
    <rPh sb="0" eb="2">
      <t>コウモク</t>
    </rPh>
    <phoneticPr fontId="19"/>
  </si>
  <si>
    <r>
      <t xml:space="preserve">長時間
開所加算
</t>
    </r>
    <r>
      <rPr>
        <sz val="8"/>
        <color theme="1"/>
        <rFont val="ＭＳ Ｐゴシック"/>
      </rPr>
      <t>(⑤×</t>
    </r>
    <r>
      <rPr>
        <sz val="8"/>
        <color rgb="FFFF0000"/>
        <rFont val="ＭＳ Ｐゴシック"/>
      </rPr>
      <t>720,000</t>
    </r>
    <r>
      <rPr>
        <sz val="8"/>
        <color theme="1"/>
        <rFont val="ＭＳ Ｐゴシック"/>
      </rPr>
      <t>or449,000円＋
⑦×</t>
    </r>
    <r>
      <rPr>
        <sz val="8"/>
        <color rgb="FFFF0000"/>
        <rFont val="ＭＳ Ｐゴシック"/>
      </rPr>
      <t>324,000</t>
    </r>
    <r>
      <rPr>
        <sz val="8"/>
        <color theme="1"/>
        <rFont val="ＭＳ Ｐゴシック"/>
      </rPr>
      <t>or202,000円)</t>
    </r>
  </si>
  <si>
    <t>(g)</t>
  </si>
  <si>
    <t>NO.</t>
  </si>
  <si>
    <t>支出費目</t>
    <rPh sb="0" eb="2">
      <t>シシュツ</t>
    </rPh>
    <rPh sb="2" eb="4">
      <t>ヒモク</t>
    </rPh>
    <phoneticPr fontId="19"/>
  </si>
  <si>
    <t>補助金額</t>
    <rPh sb="0" eb="2">
      <t>ホジョ</t>
    </rPh>
    <rPh sb="2" eb="4">
      <t>キンガク</t>
    </rPh>
    <phoneticPr fontId="6"/>
  </si>
  <si>
    <t>(年間開設日数-250日)×28,000円
(1日8時間以上開設する場合)</t>
    <rPh sb="1" eb="3">
      <t>ネンカン</t>
    </rPh>
    <rPh sb="3" eb="5">
      <t>カイセツ</t>
    </rPh>
    <rPh sb="5" eb="7">
      <t>ニッスウ</t>
    </rPh>
    <rPh sb="11" eb="12">
      <t>ニチ</t>
    </rPh>
    <rPh sb="20" eb="21">
      <t>エン</t>
    </rPh>
    <rPh sb="24" eb="25">
      <t>ニチ</t>
    </rPh>
    <rPh sb="26" eb="28">
      <t>ジカン</t>
    </rPh>
    <rPh sb="28" eb="30">
      <t>イジョウ</t>
    </rPh>
    <rPh sb="30" eb="32">
      <t>カイセツ</t>
    </rPh>
    <rPh sb="34" eb="36">
      <t>バアイ</t>
    </rPh>
    <phoneticPr fontId="19"/>
  </si>
  <si>
    <t xml:space="preserve">　・処遇改善事業（月額9,000円相当賃金改善）により賃金改善を行う職員（非常勤職員も対象）。※経営に携わる法人の役員である職員を除く。 </t>
  </si>
  <si>
    <t>㊸</t>
  </si>
  <si>
    <t>○施設で定めた勤務時間（所定労働時間）の全てを勤務する者をいう。
○ただし、１日６時間以上かつ月20日以上勤務している者は、これを常勤職員とみなして含める。
○なお、常勤換算値は「1.0人」となる。</t>
    <rPh sb="83" eb="85">
      <t>ジョウキン</t>
    </rPh>
    <rPh sb="85" eb="87">
      <t>カンザン</t>
    </rPh>
    <rPh sb="87" eb="88">
      <t>チ</t>
    </rPh>
    <rPh sb="93" eb="94">
      <t>ニン</t>
    </rPh>
    <phoneticPr fontId="6"/>
  </si>
  <si>
    <t>⑥就業規則等で定めた常勤の１ヶ月当たりの勤務時間数</t>
    <rPh sb="1" eb="3">
      <t>シュウギョウ</t>
    </rPh>
    <rPh sb="3" eb="5">
      <t>キソク</t>
    </rPh>
    <rPh sb="5" eb="6">
      <t>トウ</t>
    </rPh>
    <rPh sb="7" eb="8">
      <t>サダ</t>
    </rPh>
    <rPh sb="10" eb="12">
      <t>ジョウキン</t>
    </rPh>
    <rPh sb="15" eb="16">
      <t>ゲツ</t>
    </rPh>
    <rPh sb="16" eb="17">
      <t>ア</t>
    </rPh>
    <rPh sb="20" eb="22">
      <t>キンム</t>
    </rPh>
    <rPh sb="22" eb="25">
      <t>ジカンスウ</t>
    </rPh>
    <phoneticPr fontId="6"/>
  </si>
  <si>
    <t>収入額</t>
    <rPh sb="0" eb="2">
      <t>シュウニュウ</t>
    </rPh>
    <rPh sb="2" eb="3">
      <t>ガク</t>
    </rPh>
    <phoneticPr fontId="19"/>
  </si>
  <si>
    <t>児童数36～45人(6,939,000円)</t>
  </si>
  <si>
    <t>１２月</t>
  </si>
  <si>
    <t>　　　　⇒1週間の勤務時間は5時間×5日＋8時間＝33時間、月132時間が常勤の勤務時間</t>
  </si>
  <si>
    <t>開設日数加算</t>
    <rPh sb="0" eb="2">
      <t>カイセツ</t>
    </rPh>
    <rPh sb="2" eb="4">
      <t>ニッスウ</t>
    </rPh>
    <rPh sb="4" eb="6">
      <t>カサン</t>
    </rPh>
    <phoneticPr fontId="19"/>
  </si>
  <si>
    <r>
      <t>ⓙ賃金</t>
    </r>
    <r>
      <rPr>
        <b/>
        <sz val="11"/>
        <color rgb="FFFF0000"/>
        <rFont val="游ゴシック"/>
      </rPr>
      <t>（月額）</t>
    </r>
    <rPh sb="4" eb="6">
      <t>ゲツガク</t>
    </rPh>
    <phoneticPr fontId="6"/>
  </si>
  <si>
    <t>３月</t>
  </si>
  <si>
    <t>長期休暇
開設日数</t>
    <rPh sb="0" eb="2">
      <t>チョウキ</t>
    </rPh>
    <rPh sb="2" eb="4">
      <t>キュウカ</t>
    </rPh>
    <rPh sb="5" eb="7">
      <t>カイセツ</t>
    </rPh>
    <rPh sb="7" eb="8">
      <t>ヒ</t>
    </rPh>
    <rPh sb="8" eb="9">
      <t>スウ</t>
    </rPh>
    <phoneticPr fontId="19"/>
  </si>
  <si>
    <t>（４）放課後児童支援員等処遇改善事業
     （月額9,000円相当賃金改善）【その他分】</t>
  </si>
  <si>
    <r>
      <t xml:space="preserve">市補助額
</t>
    </r>
    <r>
      <rPr>
        <sz val="9"/>
        <color theme="1"/>
        <rFont val="ＭＳ Ｐゴシック"/>
      </rPr>
      <t>（千円未満切捨）</t>
    </r>
    <rPh sb="0" eb="1">
      <t>し</t>
    </rPh>
    <rPh sb="3" eb="4">
      <t>がく</t>
    </rPh>
    <rPh sb="6" eb="10">
      <t>せんえん</t>
    </rPh>
    <rPh sb="10" eb="12">
      <t>きりす</t>
    </rPh>
    <phoneticPr fontId="6" type="Hiragana"/>
  </si>
  <si>
    <t>積算書㉔</t>
    <rPh sb="0" eb="2">
      <t>セキサン</t>
    </rPh>
    <rPh sb="2" eb="3">
      <t>ショ</t>
    </rPh>
    <phoneticPr fontId="19"/>
  </si>
  <si>
    <t>区分４：障がい児受入強化推進事業－１．障がい児３人以上</t>
    <rPh sb="0" eb="2">
      <t>クブン</t>
    </rPh>
    <rPh sb="4" eb="5">
      <t>ショウ</t>
    </rPh>
    <rPh sb="7" eb="8">
      <t>ジ</t>
    </rPh>
    <rPh sb="8" eb="10">
      <t>ウケイレ</t>
    </rPh>
    <rPh sb="10" eb="12">
      <t>キョウカ</t>
    </rPh>
    <rPh sb="12" eb="14">
      <t>スイシン</t>
    </rPh>
    <rPh sb="14" eb="16">
      <t>ジギョウ</t>
    </rPh>
    <rPh sb="19" eb="20">
      <t>ショウ</t>
    </rPh>
    <rPh sb="22" eb="23">
      <t>ジ</t>
    </rPh>
    <rPh sb="24" eb="25">
      <t>ニン</t>
    </rPh>
    <rPh sb="25" eb="27">
      <t>イジョウ</t>
    </rPh>
    <phoneticPr fontId="19"/>
  </si>
  <si>
    <t>⑬賃金改善に伴う法定福利費等の事業主負担分の増分</t>
  </si>
  <si>
    <t>⑤</t>
  </si>
  <si>
    <t>㉙</t>
  </si>
  <si>
    <t>人件費</t>
    <rPh sb="0" eb="3">
      <t>ジンケンヒ</t>
    </rPh>
    <phoneticPr fontId="19"/>
  </si>
  <si>
    <t>【収入】</t>
    <rPh sb="1" eb="3">
      <t>シュウニュウ</t>
    </rPh>
    <phoneticPr fontId="19"/>
  </si>
  <si>
    <t>積　　算　　・　　備　　考</t>
    <rPh sb="0" eb="1">
      <t>セキ</t>
    </rPh>
    <rPh sb="3" eb="4">
      <t>サン</t>
    </rPh>
    <rPh sb="9" eb="10">
      <t>ソナエ</t>
    </rPh>
    <rPh sb="12" eb="13">
      <t>コウ</t>
    </rPh>
    <phoneticPr fontId="19"/>
  </si>
  <si>
    <t>対象
月数</t>
    <rPh sb="0" eb="2">
      <t>タイショウ</t>
    </rPh>
    <rPh sb="3" eb="5">
      <t>ツキスウ</t>
    </rPh>
    <phoneticPr fontId="19"/>
  </si>
  <si>
    <t>保護者負担金</t>
    <rPh sb="0" eb="3">
      <t>ホゴシャ</t>
    </rPh>
    <rPh sb="3" eb="6">
      <t>フタンキン</t>
    </rPh>
    <phoneticPr fontId="19"/>
  </si>
  <si>
    <t>合計</t>
    <rPh sb="0" eb="2">
      <t>ゴウケイ</t>
    </rPh>
    <phoneticPr fontId="19"/>
  </si>
  <si>
    <t>事業実施月数</t>
    <rPh sb="0" eb="6">
      <t>じぎょう</t>
    </rPh>
    <phoneticPr fontId="6" type="Hiragana"/>
  </si>
  <si>
    <t>↓</t>
  </si>
  <si>
    <t>円</t>
    <rPh sb="0" eb="1">
      <t>エン</t>
    </rPh>
    <phoneticPr fontId="6"/>
  </si>
  <si>
    <t>ⓟその他
(ⓗ-ⓛ)</t>
    <rPh sb="3" eb="4">
      <t>タ</t>
    </rPh>
    <phoneticPr fontId="6"/>
  </si>
  <si>
    <r>
      <t xml:space="preserve">差額 </t>
    </r>
    <r>
      <rPr>
        <sz val="11"/>
        <color auto="1"/>
        <rFont val="游ゴシック"/>
      </rPr>
      <t>(単位：円)</t>
    </r>
    <r>
      <rPr>
        <b/>
        <sz val="14"/>
        <color auto="1"/>
        <rFont val="游ゴシック"/>
      </rPr>
      <t xml:space="preserve">
(賃金改善額）</t>
    </r>
    <rPh sb="11" eb="15">
      <t>チンギ</t>
    </rPh>
    <rPh sb="15" eb="16">
      <t>ガク</t>
    </rPh>
    <phoneticPr fontId="6"/>
  </si>
  <si>
    <t>積算書⑮</t>
    <rPh sb="0" eb="2">
      <t>セキサン</t>
    </rPh>
    <rPh sb="2" eb="3">
      <t>ショ</t>
    </rPh>
    <phoneticPr fontId="19"/>
  </si>
  <si>
    <t>（２）障がい児受入推進事業【特定分】</t>
  </si>
  <si>
    <t>区分１－4.長時間-⑴長期</t>
    <rPh sb="0" eb="2">
      <t>クブン</t>
    </rPh>
    <rPh sb="6" eb="9">
      <t>チョウジカン</t>
    </rPh>
    <rPh sb="11" eb="13">
      <t>チョウキ</t>
    </rPh>
    <phoneticPr fontId="19"/>
  </si>
  <si>
    <t>㊾</t>
  </si>
  <si>
    <t>【支出】</t>
    <rPh sb="1" eb="3">
      <t>シシュツ</t>
    </rPh>
    <phoneticPr fontId="19"/>
  </si>
  <si>
    <t>㊹</t>
  </si>
  <si>
    <t>総支出額
（法人予算書上の額）</t>
    <rPh sb="0" eb="1">
      <t>ソウ</t>
    </rPh>
    <rPh sb="1" eb="3">
      <t>シシュツ</t>
    </rPh>
    <rPh sb="3" eb="4">
      <t>ガク</t>
    </rPh>
    <rPh sb="6" eb="8">
      <t>ホウジン</t>
    </rPh>
    <rPh sb="8" eb="11">
      <t>ヨサンショ</t>
    </rPh>
    <rPh sb="11" eb="12">
      <t>ジョウ</t>
    </rPh>
    <rPh sb="13" eb="14">
      <t>ガク</t>
    </rPh>
    <phoneticPr fontId="19"/>
  </si>
  <si>
    <t>㉟</t>
  </si>
  <si>
    <t>（令和９年度）</t>
    <rPh sb="1" eb="3">
      <t>レイワ</t>
    </rPh>
    <rPh sb="4" eb="6">
      <t>ネンド</t>
    </rPh>
    <phoneticPr fontId="6"/>
  </si>
  <si>
    <t>対象経費</t>
    <rPh sb="0" eb="2">
      <t>タイショウ</t>
    </rPh>
    <rPh sb="2" eb="4">
      <t>ケイヒ</t>
    </rPh>
    <phoneticPr fontId="19"/>
  </si>
  <si>
    <t>賃上げ効果が継続される取組を行うことを前提として、収入を３％程度（月額9,000円）引き上げるための措置</t>
  </si>
  <si>
    <t>対象外経費
（食費等）</t>
    <rPh sb="0" eb="2">
      <t>タイショウ</t>
    </rPh>
    <rPh sb="2" eb="3">
      <t>ガイ</t>
    </rPh>
    <rPh sb="3" eb="5">
      <t>ケイヒ</t>
    </rPh>
    <rPh sb="7" eb="9">
      <t>ショクヒ</t>
    </rPh>
    <rPh sb="9" eb="10">
      <t>ナド</t>
    </rPh>
    <phoneticPr fontId="19"/>
  </si>
  <si>
    <t>⑨</t>
  </si>
  <si>
    <t>ⓜ合計
((ⓙ+ⓚ)×ⓓ+ⓛ)</t>
    <rPh sb="1" eb="3">
      <t>ゴウケイ</t>
    </rPh>
    <phoneticPr fontId="6"/>
  </si>
  <si>
    <t>特定分</t>
    <rPh sb="0" eb="2">
      <t>トクテイ</t>
    </rPh>
    <rPh sb="2" eb="3">
      <t>ブン</t>
    </rPh>
    <phoneticPr fontId="19"/>
  </si>
  <si>
    <t>一般分</t>
    <rPh sb="0" eb="2">
      <t>イッパン</t>
    </rPh>
    <rPh sb="2" eb="3">
      <t>ブン</t>
    </rPh>
    <phoneticPr fontId="19"/>
  </si>
  <si>
    <t>　　※育児休業や休職から復帰する場合は、復帰した月から該当。</t>
  </si>
  <si>
    <t>送迎支援事業</t>
    <rPh sb="0" eb="2">
      <t>ソウゲイ</t>
    </rPh>
    <rPh sb="2" eb="4">
      <t>シエン</t>
    </rPh>
    <rPh sb="4" eb="6">
      <t>ジギョウ</t>
    </rPh>
    <phoneticPr fontId="19"/>
  </si>
  <si>
    <t>⑱</t>
  </si>
  <si>
    <t>１．㉚欄は、支援の単位ごとに作成することとし、一つのクラブに複数の支援の単位がある場合は「○○クラブＡ」「○○クラブＢ」等と区分して記入すること。</t>
  </si>
  <si>
    <t>障がい児受入強化推進事業</t>
    <rPh sb="0" eb="1">
      <t>ショウ</t>
    </rPh>
    <rPh sb="3" eb="4">
      <t>ジ</t>
    </rPh>
    <rPh sb="4" eb="6">
      <t>ウケイレ</t>
    </rPh>
    <rPh sb="6" eb="8">
      <t>キョウカ</t>
    </rPh>
    <rPh sb="8" eb="10">
      <t>スイシン</t>
    </rPh>
    <rPh sb="10" eb="12">
      <t>ジギョウ</t>
    </rPh>
    <phoneticPr fontId="19"/>
  </si>
  <si>
    <t>常勤職員</t>
    <rPh sb="0" eb="2">
      <t>ジョウキン</t>
    </rPh>
    <rPh sb="2" eb="4">
      <t>ショクイン</t>
    </rPh>
    <phoneticPr fontId="6"/>
  </si>
  <si>
    <t>　・「賃金改善後（R7年度）」と同等の条件（雇用形態、職種、勤続年数、職責等）における、R4年1月時点の賃金等を入力。</t>
  </si>
  <si>
    <r>
      <t>©【雇用形態】</t>
    </r>
    <r>
      <rPr>
        <sz val="11"/>
        <color theme="1"/>
        <rFont val="游ゴシック"/>
      </rPr>
      <t xml:space="preserve">
・</t>
    </r>
    <r>
      <rPr>
        <sz val="12"/>
        <color auto="1"/>
        <rFont val="游ゴシック"/>
      </rPr>
      <t>常勤</t>
    </r>
    <r>
      <rPr>
        <sz val="11"/>
        <color theme="1"/>
        <rFont val="游ゴシック"/>
      </rPr>
      <t>（施設で定めた勤務時間（</t>
    </r>
    <r>
      <rPr>
        <u/>
        <sz val="11"/>
        <color auto="1"/>
        <rFont val="游ゴシック"/>
      </rPr>
      <t>所定労働時間）の全てを勤務する者</t>
    </r>
    <r>
      <rPr>
        <sz val="11"/>
        <color theme="1"/>
        <rFont val="游ゴシック"/>
      </rPr>
      <t>または</t>
    </r>
    <r>
      <rPr>
        <u/>
        <sz val="11"/>
        <color auto="1"/>
        <rFont val="游ゴシック"/>
      </rPr>
      <t>1日6時間以上かつ月20日以上勤務する者</t>
    </r>
    <r>
      <rPr>
        <sz val="11"/>
        <color theme="1"/>
        <rFont val="游ゴシック"/>
      </rPr>
      <t>）
・</t>
    </r>
    <r>
      <rPr>
        <sz val="12"/>
        <color auto="1"/>
        <rFont val="游ゴシック"/>
      </rPr>
      <t>非常勤</t>
    </r>
    <r>
      <rPr>
        <sz val="11"/>
        <color theme="1"/>
        <rFont val="游ゴシック"/>
      </rPr>
      <t>（</t>
    </r>
    <r>
      <rPr>
        <u/>
        <sz val="11"/>
        <color auto="1"/>
        <rFont val="游ゴシック"/>
      </rPr>
      <t>上記常勤職員以外</t>
    </r>
    <r>
      <rPr>
        <sz val="11"/>
        <color theme="1"/>
        <rFont val="游ゴシック"/>
      </rPr>
      <t>）</t>
    </r>
    <rPh sb="2" eb="6">
      <t>コヨウケイタイ</t>
    </rPh>
    <rPh sb="10" eb="12">
      <t>ジョウキン</t>
    </rPh>
    <rPh sb="13" eb="15">
      <t>シセツ</t>
    </rPh>
    <rPh sb="16" eb="17">
      <t>サダ</t>
    </rPh>
    <rPh sb="19" eb="23">
      <t>キンムジカン</t>
    </rPh>
    <rPh sb="24" eb="26">
      <t>ショテイ</t>
    </rPh>
    <rPh sb="26" eb="28">
      <t>ロウドウ</t>
    </rPh>
    <rPh sb="28" eb="30">
      <t>ジカン</t>
    </rPh>
    <rPh sb="32" eb="33">
      <t>スベ</t>
    </rPh>
    <rPh sb="35" eb="37">
      <t>キンム</t>
    </rPh>
    <rPh sb="39" eb="40">
      <t>モノ</t>
    </rPh>
    <rPh sb="44" eb="45">
      <t>ニチ</t>
    </rPh>
    <rPh sb="46" eb="50">
      <t>ジカンイジョウ</t>
    </rPh>
    <rPh sb="52" eb="53">
      <t>ツキ</t>
    </rPh>
    <rPh sb="55" eb="56">
      <t>ヒ</t>
    </rPh>
    <rPh sb="56" eb="58">
      <t>イジョウ</t>
    </rPh>
    <rPh sb="58" eb="60">
      <t>キンム</t>
    </rPh>
    <rPh sb="62" eb="63">
      <t>モノ</t>
    </rPh>
    <rPh sb="67" eb="70">
      <t>ヒジョウキン</t>
    </rPh>
    <rPh sb="71" eb="73">
      <t>ジョウキ</t>
    </rPh>
    <rPh sb="73" eb="75">
      <t>ジョウキン</t>
    </rPh>
    <rPh sb="75" eb="77">
      <t>ショクイン</t>
    </rPh>
    <rPh sb="77" eb="79">
      <t>イガイ</t>
    </rPh>
    <phoneticPr fontId="19"/>
  </si>
  <si>
    <t>事業費</t>
    <rPh sb="0" eb="2">
      <t>ジギョウ</t>
    </rPh>
    <rPh sb="2" eb="3">
      <t>ヒ</t>
    </rPh>
    <phoneticPr fontId="19"/>
  </si>
  <si>
    <t>事務費</t>
    <rPh sb="0" eb="3">
      <t>ジムヒ</t>
    </rPh>
    <phoneticPr fontId="19"/>
  </si>
  <si>
    <t>（６－２）【医療的ケア児受入】
　　　　　看護職員等配置</t>
  </si>
  <si>
    <t>　・非常勤職員は、常勤職員以外の職員をいう。</t>
  </si>
  <si>
    <t>積算書⑭</t>
    <rPh sb="0" eb="2">
      <t>セキサン</t>
    </rPh>
    <rPh sb="2" eb="3">
      <t>ショ</t>
    </rPh>
    <phoneticPr fontId="19"/>
  </si>
  <si>
    <t>（１）放課後児童健全育成事業（運営費）【特定分】</t>
    <rPh sb="3" eb="6">
      <t>ホウカゴ</t>
    </rPh>
    <rPh sb="6" eb="8">
      <t>ジドウ</t>
    </rPh>
    <rPh sb="8" eb="10">
      <t>ケンゼン</t>
    </rPh>
    <rPh sb="10" eb="12">
      <t>イクセイ</t>
    </rPh>
    <rPh sb="12" eb="14">
      <t>ジギョウ</t>
    </rPh>
    <rPh sb="15" eb="17">
      <t>ウンエイ</t>
    </rPh>
    <rPh sb="17" eb="18">
      <t>ヒ</t>
    </rPh>
    <rPh sb="20" eb="22">
      <t>トクテイ</t>
    </rPh>
    <rPh sb="22" eb="23">
      <t>ブン</t>
    </rPh>
    <phoneticPr fontId="19"/>
  </si>
  <si>
    <t>　（ア）児童数１０人以上かつ開所日数２５０日以上</t>
    <rPh sb="4" eb="6">
      <t>ジドウ</t>
    </rPh>
    <rPh sb="6" eb="7">
      <t>スウ</t>
    </rPh>
    <rPh sb="9" eb="10">
      <t>ニン</t>
    </rPh>
    <rPh sb="10" eb="12">
      <t>イジョウ</t>
    </rPh>
    <phoneticPr fontId="19"/>
  </si>
  <si>
    <t>区分４－２．医療的ケア児受入</t>
    <rPh sb="0" eb="2">
      <t>クブン</t>
    </rPh>
    <rPh sb="6" eb="8">
      <t>イリョウ</t>
    </rPh>
    <rPh sb="8" eb="9">
      <t>テキ</t>
    </rPh>
    <rPh sb="11" eb="12">
      <t>ジ</t>
    </rPh>
    <rPh sb="12" eb="14">
      <t>ウケイレ</t>
    </rPh>
    <phoneticPr fontId="19"/>
  </si>
  <si>
    <t>（記入上の注意）</t>
    <rPh sb="3" eb="4">
      <t>ジョウ</t>
    </rPh>
    <rPh sb="5" eb="7">
      <t>チュウイ</t>
    </rPh>
    <phoneticPr fontId="19"/>
  </si>
  <si>
    <t>p</t>
  </si>
  <si>
    <t>平日分</t>
  </si>
  <si>
    <t>8時間超開所時間数</t>
    <rPh sb="1" eb="2">
      <t>ジ</t>
    </rPh>
    <rPh sb="2" eb="3">
      <t>マ</t>
    </rPh>
    <rPh sb="3" eb="4">
      <t>コ</t>
    </rPh>
    <rPh sb="4" eb="6">
      <t>カイショ</t>
    </rPh>
    <rPh sb="6" eb="8">
      <t>ジカン</t>
    </rPh>
    <rPh sb="8" eb="9">
      <t>スウ</t>
    </rPh>
    <phoneticPr fontId="19"/>
  </si>
  <si>
    <t>特定分</t>
    <rPh sb="0" eb="3">
      <t>とくて</t>
    </rPh>
    <phoneticPr fontId="6" type="Hiragana"/>
  </si>
  <si>
    <t>山間地、
漁業集落、へき地
及び離島</t>
  </si>
  <si>
    <t>㉑</t>
  </si>
  <si>
    <t>２月</t>
  </si>
  <si>
    <t>②</t>
  </si>
  <si>
    <t>その他分</t>
    <rPh sb="2" eb="4">
      <t>タブン</t>
    </rPh>
    <phoneticPr fontId="19"/>
  </si>
  <si>
    <t>※予定数を入力</t>
    <rPh sb="1" eb="4">
      <t>ヨテイスウ</t>
    </rPh>
    <rPh sb="5" eb="7">
      <t>ニュウリョク</t>
    </rPh>
    <phoneticPr fontId="19"/>
  </si>
  <si>
    <t>③</t>
  </si>
  <si>
    <t>２．「対象経費の実支出額」が「市補助基準額」を上回っていること。</t>
  </si>
  <si>
    <t>３．事業実施月（1月に満たない端数を生じたときは、これを1月とする。）が12月に満たない場合は㊼欄を記入し、基準額は「事業実施月数÷12」を乗じた額（1円未満切り捨て）を㊾欄に記入すること。</t>
    <rPh sb="86" eb="87">
      <t>らん</t>
    </rPh>
    <phoneticPr fontId="6" type="Hiragana"/>
  </si>
  <si>
    <t>④</t>
  </si>
  <si>
    <t>⑦</t>
  </si>
  <si>
    <t>⑩</t>
  </si>
  <si>
    <t>⑫</t>
  </si>
  <si>
    <t>㉔</t>
  </si>
  <si>
    <t>①職種</t>
    <rPh sb="1" eb="3">
      <t>ショクシュ</t>
    </rPh>
    <phoneticPr fontId="6"/>
  </si>
  <si>
    <t>⑬</t>
  </si>
  <si>
    <t>⑭</t>
  </si>
  <si>
    <t>⑮</t>
  </si>
  <si>
    <t>児童数20～35人(6,939,000円－(36人－児童数)×27,000円)</t>
  </si>
  <si>
    <t>⑰</t>
  </si>
  <si>
    <t>④　うち、基本給又は決まって毎月
　　支払う手当による賃金改善見込額</t>
    <rPh sb="31" eb="33">
      <t>ミコミ</t>
    </rPh>
    <phoneticPr fontId="6"/>
  </si>
  <si>
    <t>⑳</t>
  </si>
  <si>
    <t>２．④⑥欄は、「平日」と「長期休暇等」における平均開所時間を記入すること。（1分未満切り捨て）</t>
  </si>
  <si>
    <t>４．⑨及び⑩欄は該当するものに「1」を記入すること。</t>
    <rPh sb="3" eb="4">
      <t>オヨ</t>
    </rPh>
    <rPh sb="6" eb="7">
      <t>ラン</t>
    </rPh>
    <rPh sb="8" eb="10">
      <t>ガイトウ</t>
    </rPh>
    <phoneticPr fontId="19"/>
  </si>
  <si>
    <t>５．⑪欄は、年度の途中にクラブ又は支援の単位を分割する（した）場合に「1」を記入し、①欄に分割前・分割後両方の名称を記入すること。</t>
    <rPh sb="3" eb="4">
      <t>ラン</t>
    </rPh>
    <rPh sb="6" eb="8">
      <t>ネンド</t>
    </rPh>
    <rPh sb="9" eb="11">
      <t>トチュウ</t>
    </rPh>
    <rPh sb="15" eb="16">
      <t>マタ</t>
    </rPh>
    <rPh sb="17" eb="19">
      <t>シエン</t>
    </rPh>
    <rPh sb="20" eb="22">
      <t>タンイ</t>
    </rPh>
    <rPh sb="23" eb="25">
      <t>ブンカツ</t>
    </rPh>
    <rPh sb="31" eb="33">
      <t>バアイ</t>
    </rPh>
    <rPh sb="43" eb="44">
      <t>ラン</t>
    </rPh>
    <rPh sb="45" eb="47">
      <t>ブンカツ</t>
    </rPh>
    <rPh sb="47" eb="48">
      <t>マエ</t>
    </rPh>
    <rPh sb="49" eb="51">
      <t>ブンカツ</t>
    </rPh>
    <rPh sb="51" eb="52">
      <t>ゴ</t>
    </rPh>
    <rPh sb="52" eb="54">
      <t>リョウホウ</t>
    </rPh>
    <rPh sb="55" eb="57">
      <t>メイショウ</t>
    </rPh>
    <phoneticPr fontId="19"/>
  </si>
  <si>
    <t>支援員
認定年度</t>
  </si>
  <si>
    <t>　・職種（事務職と支援員など）によって常勤職員の勤務時間数が異なる場合は、勤務時間数が最も多い職員の時間数とする。</t>
  </si>
  <si>
    <t>（時間）</t>
    <rPh sb="1" eb="3">
      <t>ジカン</t>
    </rPh>
    <phoneticPr fontId="6"/>
  </si>
  <si>
    <t>　　　（土曜日）始業：午前8時　終業：午後6時　⇒勤務時間8時間</t>
  </si>
  <si>
    <t>～</t>
  </si>
  <si>
    <t>：</t>
  </si>
  <si>
    <t>区分１：運営費－１．基本額</t>
    <rPh sb="0" eb="2">
      <t>クブン</t>
    </rPh>
    <rPh sb="4" eb="6">
      <t>ウンエイ</t>
    </rPh>
    <rPh sb="6" eb="7">
      <t>ヒ</t>
    </rPh>
    <rPh sb="10" eb="12">
      <t>キホン</t>
    </rPh>
    <rPh sb="12" eb="13">
      <t>ガク</t>
    </rPh>
    <phoneticPr fontId="19"/>
  </si>
  <si>
    <t>９月</t>
  </si>
  <si>
    <t>a</t>
  </si>
  <si>
    <t>８月</t>
  </si>
  <si>
    <t>b</t>
  </si>
  <si>
    <t>１．①欄は、支援の単位ごとに作成することとし、一つのクラブに複数の支援の単位がある場合は「○○クラブＡ」「○○クラブＢ」等と区分して記入すること。</t>
  </si>
  <si>
    <t>ケア児受入</t>
    <rPh sb="2" eb="3">
      <t>ジ</t>
    </rPh>
    <rPh sb="3" eb="5">
      <t>ウケイレ</t>
    </rPh>
    <phoneticPr fontId="19"/>
  </si>
  <si>
    <t>賃金改善内訳（職員別内訳）</t>
    <rPh sb="0" eb="2">
      <t>チンギン</t>
    </rPh>
    <rPh sb="2" eb="4">
      <t>カイゼン</t>
    </rPh>
    <rPh sb="4" eb="6">
      <t>ウチワケ</t>
    </rPh>
    <rPh sb="7" eb="9">
      <t>ショクイン</t>
    </rPh>
    <rPh sb="9" eb="10">
      <t>ベツ</t>
    </rPh>
    <rPh sb="10" eb="12">
      <t>ウチワケ</t>
    </rPh>
    <phoneticPr fontId="6"/>
  </si>
  <si>
    <t>３．⑤⑦欄は、整数で記載し、小数点第3位を切り捨てること。（例：3時間10分⇒3.16）</t>
    <rPh sb="4" eb="5">
      <t>ラン</t>
    </rPh>
    <phoneticPr fontId="19"/>
  </si>
  <si>
    <t>○放課後児童支援員等処遇改善事業（月額9,000円相当賃金改善）により賃金改善を行う職員数をいう（常勤職員数と非常勤職員数の合計）。
○ただし、経営に携わる法人の役員である職員を除く。</t>
    <rPh sb="49" eb="51">
      <t>ジョウキン</t>
    </rPh>
    <rPh sb="51" eb="53">
      <t>ショクイン</t>
    </rPh>
    <rPh sb="53" eb="54">
      <t>スウ</t>
    </rPh>
    <rPh sb="55" eb="58">
      <t>ヒジョウキン</t>
    </rPh>
    <rPh sb="58" eb="60">
      <t>ショクイン</t>
    </rPh>
    <rPh sb="60" eb="61">
      <t>スウ</t>
    </rPh>
    <rPh sb="62" eb="64">
      <t>ゴウケイ</t>
    </rPh>
    <phoneticPr fontId="6"/>
  </si>
  <si>
    <t>区分３：支援事業－２．送迎支援事業</t>
    <rPh sb="0" eb="2">
      <t>クブン</t>
    </rPh>
    <rPh sb="4" eb="6">
      <t>シエン</t>
    </rPh>
    <rPh sb="6" eb="8">
      <t>ジギョウ</t>
    </rPh>
    <rPh sb="11" eb="13">
      <t>ソウゲイ</t>
    </rPh>
    <rPh sb="13" eb="15">
      <t>シエン</t>
    </rPh>
    <rPh sb="15" eb="17">
      <t>ジギョウ</t>
    </rPh>
    <phoneticPr fontId="19"/>
  </si>
  <si>
    <t>１．㊻欄は、支援の単位ごとに作成することとし、一つのクラブに複数の支援の単位がある場合は「○○クラブＡ」「○○クラブＢ」等と区分して記入すること。</t>
  </si>
  <si>
    <t>積算書㊽</t>
    <rPh sb="0" eb="2">
      <t>セキサン</t>
    </rPh>
    <rPh sb="2" eb="3">
      <t>ショ</t>
    </rPh>
    <phoneticPr fontId="19"/>
  </si>
  <si>
    <t>㉕</t>
  </si>
  <si>
    <t>e</t>
  </si>
  <si>
    <t>　</t>
  </si>
  <si>
    <t>f</t>
  </si>
  <si>
    <t>ⓑ【職種】</t>
    <rPh sb="2" eb="4">
      <t>ショクシュ</t>
    </rPh>
    <phoneticPr fontId="19"/>
  </si>
  <si>
    <t>１．㉞欄は、支援の単位ごとに作成することとし、一つのクラブに複数の支援の単位がある場合は「○○クラブＡ」「○○クラブＢ」等と区分して記入すること。</t>
  </si>
  <si>
    <t>i</t>
  </si>
  <si>
    <t>(例）平日4時間、土曜日10時間開所している場合
　　4時間(平日の平均開所時間数)×6日(週の開所日数)＝24時間
　　この時間数の8割が19.2時間となるため、1週間に『4日以上 かつ 開所時間中19.2時間以上』勤務する支援員は、常勤職員に該当します。　　</t>
    <rPh sb="1" eb="2">
      <t>レイ</t>
    </rPh>
    <rPh sb="3" eb="5">
      <t>ヘイジツ</t>
    </rPh>
    <rPh sb="6" eb="8">
      <t>ジカン</t>
    </rPh>
    <rPh sb="9" eb="12">
      <t>ドヨウビ</t>
    </rPh>
    <rPh sb="14" eb="16">
      <t>ジカン</t>
    </rPh>
    <rPh sb="16" eb="18">
      <t>カイショ</t>
    </rPh>
    <rPh sb="22" eb="24">
      <t>バアイ</t>
    </rPh>
    <rPh sb="28" eb="30">
      <t>ジカン</t>
    </rPh>
    <rPh sb="31" eb="33">
      <t>ヘイジツ</t>
    </rPh>
    <rPh sb="34" eb="36">
      <t>ヘイキン</t>
    </rPh>
    <rPh sb="36" eb="41">
      <t>カイショジカンスウ</t>
    </rPh>
    <rPh sb="44" eb="45">
      <t>ニチ</t>
    </rPh>
    <rPh sb="46" eb="47">
      <t>シュウ</t>
    </rPh>
    <rPh sb="48" eb="50">
      <t>カイショ</t>
    </rPh>
    <rPh sb="50" eb="52">
      <t>ニッスウ</t>
    </rPh>
    <rPh sb="56" eb="58">
      <t>ジカン</t>
    </rPh>
    <rPh sb="63" eb="66">
      <t>ジカンスウ</t>
    </rPh>
    <rPh sb="68" eb="69">
      <t>ワリ</t>
    </rPh>
    <rPh sb="74" eb="76">
      <t>ジカン</t>
    </rPh>
    <rPh sb="83" eb="85">
      <t>シュウカン</t>
    </rPh>
    <rPh sb="88" eb="89">
      <t>ニチ</t>
    </rPh>
    <rPh sb="89" eb="91">
      <t>イジョウ</t>
    </rPh>
    <rPh sb="95" eb="99">
      <t>カイショジカン</t>
    </rPh>
    <rPh sb="99" eb="100">
      <t>チュウ</t>
    </rPh>
    <rPh sb="104" eb="106">
      <t>ジカン</t>
    </rPh>
    <rPh sb="106" eb="108">
      <t>イジョウ</t>
    </rPh>
    <rPh sb="109" eb="111">
      <t>キンム</t>
    </rPh>
    <rPh sb="113" eb="116">
      <t>シエン</t>
    </rPh>
    <rPh sb="118" eb="122">
      <t>ジョウキンショクイン</t>
    </rPh>
    <rPh sb="123" eb="125">
      <t>ガイトウ</t>
    </rPh>
    <phoneticPr fontId="19"/>
  </si>
  <si>
    <t>j</t>
  </si>
  <si>
    <t>（円）</t>
    <rPh sb="1" eb="2">
      <t>エン</t>
    </rPh>
    <phoneticPr fontId="66"/>
  </si>
  <si>
    <t>　・育児休業中や休職中の職員は該当しない。</t>
  </si>
  <si>
    <t>有</t>
    <rPh sb="0" eb="1">
      <t>アリ</t>
    </rPh>
    <phoneticPr fontId="19"/>
  </si>
  <si>
    <t>【補助基準額（月額）×賃金改善対象者数（非常勤は常勤換算）×実施月数】</t>
  </si>
  <si>
    <t>ⓢ令和7年度における賃金総額</t>
    <rPh sb="10" eb="12">
      <t>チンギン</t>
    </rPh>
    <phoneticPr fontId="6"/>
  </si>
  <si>
    <r>
      <t>(基準額</t>
    </r>
    <r>
      <rPr>
        <sz val="11"/>
        <color theme="1"/>
        <rFont val="ＭＳ Ｐゴシック"/>
      </rPr>
      <t>)</t>
    </r>
    <rPh sb="1" eb="3">
      <t>キジュン</t>
    </rPh>
    <rPh sb="3" eb="4">
      <t>ガク</t>
    </rPh>
    <phoneticPr fontId="19"/>
  </si>
  <si>
    <t>放課後児童支援員</t>
    <rPh sb="0" eb="5">
      <t>ホウカゴ</t>
    </rPh>
    <rPh sb="5" eb="8">
      <t>シエン</t>
    </rPh>
    <phoneticPr fontId="6"/>
  </si>
  <si>
    <t>人</t>
    <rPh sb="0" eb="1">
      <t>にん</t>
    </rPh>
    <phoneticPr fontId="6" type="Hiragana"/>
  </si>
  <si>
    <t>計</t>
    <rPh sb="0" eb="1">
      <t>ケイ</t>
    </rPh>
    <phoneticPr fontId="19"/>
  </si>
  <si>
    <t>４月</t>
    <rPh sb="1" eb="2">
      <t>ガツ</t>
    </rPh>
    <phoneticPr fontId="19"/>
  </si>
  <si>
    <t>市補助基準額</t>
    <rPh sb="0" eb="6">
      <t>しほじょき</t>
    </rPh>
    <phoneticPr fontId="6" type="Hiragana"/>
  </si>
  <si>
    <r>
      <t>・</t>
    </r>
    <r>
      <rPr>
        <sz val="11"/>
        <color rgb="FFFF0000"/>
        <rFont val="HGｺﾞｼｯｸM"/>
      </rPr>
      <t>賃金改善計画書及び賃金改善実績報告書</t>
    </r>
    <r>
      <rPr>
        <sz val="11"/>
        <color theme="1"/>
        <rFont val="HGｺﾞｼｯｸM"/>
      </rPr>
      <t>（必須）
・賃金改善前後の賃金を定める規定等、必要な書類を報告書と共に提出
〔考えられる書類〕・・・・給与規定、賃金台帳、労働条件通知書、雇用契約書など</t>
    </r>
    <rPh sb="20" eb="22">
      <t>ヒッス</t>
    </rPh>
    <rPh sb="58" eb="59">
      <t>カンガ</t>
    </rPh>
    <rPh sb="63" eb="65">
      <t>ショルイ</t>
    </rPh>
    <rPh sb="70" eb="74">
      <t>キュウヨキテイ</t>
    </rPh>
    <rPh sb="75" eb="77">
      <t>チンギン</t>
    </rPh>
    <rPh sb="77" eb="79">
      <t>ダイチョウ</t>
    </rPh>
    <rPh sb="80" eb="82">
      <t>ロウドウ</t>
    </rPh>
    <rPh sb="82" eb="87">
      <t>ジョウケンツウチショ</t>
    </rPh>
    <rPh sb="88" eb="93">
      <t>コヨウケイヤクショ</t>
    </rPh>
    <phoneticPr fontId="6"/>
  </si>
  <si>
    <t>区分３－２．送迎支援</t>
    <rPh sb="0" eb="2">
      <t>クブン</t>
    </rPh>
    <rPh sb="6" eb="8">
      <t>ソウゲイ</t>
    </rPh>
    <rPh sb="8" eb="10">
      <t>シエン</t>
    </rPh>
    <phoneticPr fontId="19"/>
  </si>
  <si>
    <t>医療的ケア児受入</t>
    <rPh sb="0" eb="6">
      <t>イリョウテキ</t>
    </rPh>
    <rPh sb="6" eb="8">
      <t>ウケイレ</t>
    </rPh>
    <phoneticPr fontId="19"/>
  </si>
  <si>
    <t>児童数46～70人(6,939,000円－(児童数－45人)×85,000円)</t>
  </si>
  <si>
    <t>送迎</t>
    <rPh sb="0" eb="2">
      <t>ソウゲイ</t>
    </rPh>
    <phoneticPr fontId="19"/>
  </si>
  <si>
    <t>７月</t>
  </si>
  <si>
    <t>【送迎を行う場合】</t>
    <rPh sb="1" eb="3">
      <t>ソウゲイ</t>
    </rPh>
    <rPh sb="4" eb="5">
      <t>オコナ</t>
    </rPh>
    <rPh sb="6" eb="8">
      <t>バアイ</t>
    </rPh>
    <phoneticPr fontId="19"/>
  </si>
  <si>
    <t>区分１：運営費－４．長時間開所加算－⑵長期休暇等分</t>
    <rPh sb="0" eb="2">
      <t>クブン</t>
    </rPh>
    <rPh sb="4" eb="6">
      <t>ウンエイ</t>
    </rPh>
    <rPh sb="6" eb="7">
      <t>ヒ</t>
    </rPh>
    <rPh sb="10" eb="13">
      <t>チョウジカン</t>
    </rPh>
    <rPh sb="13" eb="15">
      <t>カイショ</t>
    </rPh>
    <rPh sb="15" eb="17">
      <t>カサン</t>
    </rPh>
    <rPh sb="19" eb="21">
      <t>チョウキ</t>
    </rPh>
    <rPh sb="21" eb="23">
      <t>キュウカ</t>
    </rPh>
    <rPh sb="23" eb="24">
      <t>トウ</t>
    </rPh>
    <rPh sb="24" eb="25">
      <t>ブン</t>
    </rPh>
    <phoneticPr fontId="19"/>
  </si>
  <si>
    <t>長期長時間加算</t>
    <rPh sb="0" eb="2">
      <t>チョウキ</t>
    </rPh>
    <rPh sb="2" eb="5">
      <t>チョウジカン</t>
    </rPh>
    <rPh sb="5" eb="7">
      <t>カサン</t>
    </rPh>
    <phoneticPr fontId="19"/>
  </si>
  <si>
    <t>平日長時間加算</t>
    <rPh sb="0" eb="2">
      <t>ヘイジツ</t>
    </rPh>
    <rPh sb="2" eb="5">
      <t>チョウジカン</t>
    </rPh>
    <rPh sb="5" eb="7">
      <t>カサン</t>
    </rPh>
    <phoneticPr fontId="19"/>
  </si>
  <si>
    <t>【前年度の法定福利費等及び賃金総額】</t>
    <rPh sb="3" eb="4">
      <t>タ</t>
    </rPh>
    <phoneticPr fontId="6"/>
  </si>
  <si>
    <t>区分１－4.長時間-⑴平日</t>
    <rPh sb="0" eb="2">
      <t>クブン</t>
    </rPh>
    <rPh sb="6" eb="9">
      <t>チョウジカン</t>
    </rPh>
    <rPh sb="11" eb="13">
      <t>ヘイジツ</t>
    </rPh>
    <phoneticPr fontId="19"/>
  </si>
  <si>
    <t>6時間超開所時間数</t>
    <rPh sb="1" eb="2">
      <t>ジ</t>
    </rPh>
    <rPh sb="2" eb="3">
      <t>マ</t>
    </rPh>
    <rPh sb="3" eb="4">
      <t>コ</t>
    </rPh>
    <rPh sb="4" eb="6">
      <t>カイショ</t>
    </rPh>
    <rPh sb="6" eb="8">
      <t>ジカン</t>
    </rPh>
    <rPh sb="8" eb="9">
      <t>スウ</t>
    </rPh>
    <phoneticPr fontId="19"/>
  </si>
  <si>
    <t>区分１：運営費－４．長時間開所加算－⑴平日分</t>
    <rPh sb="0" eb="2">
      <t>クブン</t>
    </rPh>
    <rPh sb="4" eb="6">
      <t>ウンエイ</t>
    </rPh>
    <rPh sb="6" eb="7">
      <t>ヒ</t>
    </rPh>
    <rPh sb="10" eb="13">
      <t>チョウジカン</t>
    </rPh>
    <rPh sb="13" eb="15">
      <t>カイショ</t>
    </rPh>
    <rPh sb="15" eb="17">
      <t>カサン</t>
    </rPh>
    <rPh sb="19" eb="21">
      <t>ヘイジツ</t>
    </rPh>
    <rPh sb="21" eb="22">
      <t>ブン</t>
    </rPh>
    <phoneticPr fontId="19"/>
  </si>
  <si>
    <t>　　　（平　日）始業：午後1時　終業：午後6時　⇒勤務時間5時間</t>
  </si>
  <si>
    <t>（３）送迎支援事業【特定分】</t>
  </si>
  <si>
    <t>【開所時間に応じるもの】</t>
    <rPh sb="1" eb="3">
      <t>カイショ</t>
    </rPh>
    <rPh sb="3" eb="5">
      <t>ジカン</t>
    </rPh>
    <rPh sb="6" eb="7">
      <t>オウ</t>
    </rPh>
    <phoneticPr fontId="19"/>
  </si>
  <si>
    <r>
      <t xml:space="preserve">【賃金改善後（R９年度）】 </t>
    </r>
    <r>
      <rPr>
        <sz val="11"/>
        <color auto="1"/>
        <rFont val="游ゴシック"/>
      </rPr>
      <t>(単位：円)</t>
    </r>
    <rPh sb="15" eb="17">
      <t>タンイ</t>
    </rPh>
    <rPh sb="18" eb="19">
      <t>エン</t>
    </rPh>
    <phoneticPr fontId="6"/>
  </si>
  <si>
    <t>長期休暇開設日数×28,000円
(長期休暇中に支援の単位を新たに設けて運営する場合)</t>
    <rPh sb="0" eb="2">
      <t>チョウキ</t>
    </rPh>
    <rPh sb="2" eb="4">
      <t>キュウカ</t>
    </rPh>
    <rPh sb="18" eb="20">
      <t>チョウキ</t>
    </rPh>
    <rPh sb="20" eb="23">
      <t>キュウカチュウ</t>
    </rPh>
    <rPh sb="24" eb="26">
      <t>シエン</t>
    </rPh>
    <rPh sb="27" eb="29">
      <t>タンイ</t>
    </rPh>
    <rPh sb="30" eb="31">
      <t>アラ</t>
    </rPh>
    <rPh sb="33" eb="34">
      <t>モウ</t>
    </rPh>
    <rPh sb="36" eb="38">
      <t>ウンエイ</t>
    </rPh>
    <phoneticPr fontId="19"/>
  </si>
  <si>
    <t>区分１－3.長期休暇支援加算</t>
    <rPh sb="0" eb="2">
      <t>クブン</t>
    </rPh>
    <rPh sb="6" eb="8">
      <t>チョウキ</t>
    </rPh>
    <rPh sb="8" eb="10">
      <t>キュウカ</t>
    </rPh>
    <rPh sb="10" eb="12">
      <t>シエン</t>
    </rPh>
    <rPh sb="12" eb="14">
      <t>カサン</t>
    </rPh>
    <phoneticPr fontId="19"/>
  </si>
  <si>
    <t>看護職員等
配置</t>
    <rPh sb="0" eb="5">
      <t>カンゴシ</t>
    </rPh>
    <rPh sb="6" eb="8">
      <t>ハイチ</t>
    </rPh>
    <phoneticPr fontId="19"/>
  </si>
  <si>
    <t>区分１：運営費－３．長期休暇支援加算</t>
    <rPh sb="0" eb="2">
      <t>クブン</t>
    </rPh>
    <rPh sb="4" eb="6">
      <t>ウンエイ</t>
    </rPh>
    <rPh sb="6" eb="7">
      <t>ヒ</t>
    </rPh>
    <rPh sb="10" eb="12">
      <t>チョウキ</t>
    </rPh>
    <rPh sb="12" eb="14">
      <t>キュウカ</t>
    </rPh>
    <rPh sb="14" eb="16">
      <t>シエン</t>
    </rPh>
    <rPh sb="16" eb="18">
      <t>カサン</t>
    </rPh>
    <phoneticPr fontId="19"/>
  </si>
  <si>
    <t>⑯</t>
  </si>
  <si>
    <t>事業概要</t>
  </si>
  <si>
    <t>（６－３）【医療的ケア児受入】
　　　　　看護職員等が送迎支援等を実施</t>
  </si>
  <si>
    <t>区分１－2.開設日数加算</t>
    <rPh sb="0" eb="2">
      <t>クブン</t>
    </rPh>
    <rPh sb="6" eb="8">
      <t>カイセツ</t>
    </rPh>
    <rPh sb="8" eb="10">
      <t>ニッスウ</t>
    </rPh>
    <rPh sb="10" eb="12">
      <t>カサン</t>
    </rPh>
    <phoneticPr fontId="19"/>
  </si>
  <si>
    <t>250日超
開設日数</t>
    <rPh sb="3" eb="4">
      <t>ヒ</t>
    </rPh>
    <rPh sb="4" eb="5">
      <t>チョウ</t>
    </rPh>
    <rPh sb="6" eb="8">
      <t>カイセツ</t>
    </rPh>
    <rPh sb="8" eb="9">
      <t>ヒ</t>
    </rPh>
    <rPh sb="9" eb="10">
      <t>スウ</t>
    </rPh>
    <phoneticPr fontId="19"/>
  </si>
  <si>
    <t>新規開所
年月日</t>
  </si>
  <si>
    <t>区分３：支援事業－１．障がい児受入推進事業</t>
    <rPh sb="0" eb="2">
      <t>クブン</t>
    </rPh>
    <rPh sb="4" eb="6">
      <t>シエン</t>
    </rPh>
    <rPh sb="6" eb="8">
      <t>ジギョウ</t>
    </rPh>
    <rPh sb="11" eb="12">
      <t>ショウ</t>
    </rPh>
    <rPh sb="14" eb="15">
      <t>ジ</t>
    </rPh>
    <rPh sb="15" eb="17">
      <t>ウケイレ</t>
    </rPh>
    <rPh sb="17" eb="19">
      <t>スイシン</t>
    </rPh>
    <rPh sb="19" eb="21">
      <t>ジギョウ</t>
    </rPh>
    <phoneticPr fontId="19"/>
  </si>
  <si>
    <t>区分１：運営費－２．開設日数加算</t>
    <rPh sb="0" eb="2">
      <t>クブン</t>
    </rPh>
    <rPh sb="4" eb="6">
      <t>ウンエイ</t>
    </rPh>
    <rPh sb="6" eb="7">
      <t>ヒ</t>
    </rPh>
    <rPh sb="10" eb="12">
      <t>カイセツ</t>
    </rPh>
    <rPh sb="12" eb="14">
      <t>ニッスウ</t>
    </rPh>
    <rPh sb="14" eb="16">
      <t>カサン</t>
    </rPh>
    <phoneticPr fontId="19"/>
  </si>
  <si>
    <t>【開設日数に応じるもの】</t>
    <rPh sb="1" eb="3">
      <t>カイセツ</t>
    </rPh>
    <rPh sb="4" eb="5">
      <t>スウ</t>
    </rPh>
    <rPh sb="6" eb="7">
      <t>オウ</t>
    </rPh>
    <phoneticPr fontId="19"/>
  </si>
  <si>
    <t>１０月</t>
  </si>
  <si>
    <t>基本額</t>
    <rPh sb="0" eb="2">
      <t>キホン</t>
    </rPh>
    <rPh sb="2" eb="3">
      <t>ガク</t>
    </rPh>
    <phoneticPr fontId="19"/>
  </si>
  <si>
    <t>区分４：障がい児受入強化推進事業－２．医療的ケア児受入</t>
    <rPh sb="0" eb="2">
      <t>クブン</t>
    </rPh>
    <rPh sb="4" eb="5">
      <t>ショウ</t>
    </rPh>
    <rPh sb="7" eb="8">
      <t>ジ</t>
    </rPh>
    <rPh sb="8" eb="10">
      <t>ウケイレ</t>
    </rPh>
    <rPh sb="10" eb="12">
      <t>キョウカ</t>
    </rPh>
    <rPh sb="12" eb="14">
      <t>スイシン</t>
    </rPh>
    <rPh sb="14" eb="16">
      <t>ジギョウ</t>
    </rPh>
    <rPh sb="19" eb="22">
      <t>イリョウテキ</t>
    </rPh>
    <rPh sb="24" eb="25">
      <t>ジ</t>
    </rPh>
    <rPh sb="25" eb="27">
      <t>ウケイレ</t>
    </rPh>
    <phoneticPr fontId="19"/>
  </si>
  <si>
    <t>賃金（月額）計算方法</t>
    <rPh sb="0" eb="2">
      <t>チンギン</t>
    </rPh>
    <rPh sb="3" eb="5">
      <t>ゲツガク</t>
    </rPh>
    <rPh sb="6" eb="10">
      <t>ケイサン</t>
    </rPh>
    <phoneticPr fontId="6"/>
  </si>
  <si>
    <t>職種</t>
  </si>
  <si>
    <t>区分４－１
受入強化</t>
    <rPh sb="0" eb="2">
      <t>クブン</t>
    </rPh>
    <rPh sb="6" eb="8">
      <t>ウケイレ</t>
    </rPh>
    <rPh sb="8" eb="10">
      <t>キョウカ</t>
    </rPh>
    <phoneticPr fontId="19"/>
  </si>
  <si>
    <t>区分３－１．障がい児受入</t>
    <rPh sb="0" eb="2">
      <t>クブン</t>
    </rPh>
    <rPh sb="6" eb="7">
      <t>ショウ</t>
    </rPh>
    <rPh sb="9" eb="10">
      <t>ジ</t>
    </rPh>
    <rPh sb="10" eb="12">
      <t>ウケイレ</t>
    </rPh>
    <phoneticPr fontId="19"/>
  </si>
  <si>
    <t>　　　　①福祉花子　補助員　常勤　4か月　賃金月額12万円・・・・・</t>
  </si>
  <si>
    <t>障がい児受入数</t>
    <rPh sb="0" eb="1">
      <t>ショウ</t>
    </rPh>
    <rPh sb="3" eb="4">
      <t>ジ</t>
    </rPh>
    <rPh sb="4" eb="6">
      <t>ウケイレ</t>
    </rPh>
    <rPh sb="6" eb="7">
      <t>スウ</t>
    </rPh>
    <phoneticPr fontId="19"/>
  </si>
  <si>
    <t>児童数71人以上(2,917,000円)</t>
  </si>
  <si>
    <t>　　　（遅番）始業：午後1時　終業：午後7時　⇒勤務時間6時間</t>
  </si>
  <si>
    <t>児童数36～45人(5,117,000円)</t>
  </si>
  <si>
    <t>区分２
小規模</t>
    <rPh sb="0" eb="2">
      <t>クブン</t>
    </rPh>
    <rPh sb="4" eb="7">
      <t>ショウキボ</t>
    </rPh>
    <phoneticPr fontId="19"/>
  </si>
  <si>
    <t>区分１－１．基本額</t>
    <rPh sb="0" eb="2">
      <t>クブン</t>
    </rPh>
    <rPh sb="6" eb="8">
      <t>キホン</t>
    </rPh>
    <rPh sb="8" eb="9">
      <t>ガク</t>
    </rPh>
    <phoneticPr fontId="19"/>
  </si>
  <si>
    <t>２．㊸欄は、医療的ケア児を受け入れ、かつ、看護職員等を配置する（した）月数を記入すること。</t>
    <rPh sb="6" eb="11">
      <t>いりょうて</t>
    </rPh>
    <rPh sb="21" eb="25">
      <t>かんご</t>
    </rPh>
    <phoneticPr fontId="6" type="Hiragana"/>
  </si>
  <si>
    <t>②「常勤職員」の開所時間中の必要勤務時間
　（①×80％）</t>
    <rPh sb="2" eb="4">
      <t>ジョウキン</t>
    </rPh>
    <rPh sb="4" eb="6">
      <t>ショクイン</t>
    </rPh>
    <rPh sb="8" eb="12">
      <t>カイショジカン</t>
    </rPh>
    <rPh sb="12" eb="13">
      <t>チュウ</t>
    </rPh>
    <rPh sb="14" eb="16">
      <t>ヒツヨウ</t>
    </rPh>
    <rPh sb="16" eb="20">
      <t>キンムジカン</t>
    </rPh>
    <phoneticPr fontId="19"/>
  </si>
  <si>
    <t>賃金改善に伴う社会保険料事業主負担分等の法定福利費の増分</t>
    <rPh sb="0" eb="2">
      <t>チンギン</t>
    </rPh>
    <rPh sb="2" eb="4">
      <t>カイゼン</t>
    </rPh>
    <rPh sb="5" eb="6">
      <t>トモナ</t>
    </rPh>
    <rPh sb="7" eb="9">
      <t>シャカイ</t>
    </rPh>
    <rPh sb="9" eb="11">
      <t>ホケン</t>
    </rPh>
    <rPh sb="11" eb="12">
      <t>リョウ</t>
    </rPh>
    <rPh sb="12" eb="15">
      <t>ジギョウヌシ</t>
    </rPh>
    <rPh sb="15" eb="18">
      <t>フタンブン</t>
    </rPh>
    <rPh sb="18" eb="19">
      <t>トウ</t>
    </rPh>
    <rPh sb="20" eb="22">
      <t>ホウテイ</t>
    </rPh>
    <rPh sb="22" eb="25">
      <t>フクリヒ</t>
    </rPh>
    <rPh sb="26" eb="28">
      <t>ゾウブン</t>
    </rPh>
    <phoneticPr fontId="6"/>
  </si>
  <si>
    <t>常勤職員２名配置　確認シート</t>
    <rPh sb="0" eb="2">
      <t>ジョウキン</t>
    </rPh>
    <rPh sb="2" eb="4">
      <t>ショクイン</t>
    </rPh>
    <rPh sb="5" eb="8">
      <t>メイハイチ</t>
    </rPh>
    <rPh sb="9" eb="11">
      <t>カクニン</t>
    </rPh>
    <phoneticPr fontId="19"/>
  </si>
  <si>
    <t>児童数</t>
    <rPh sb="0" eb="2">
      <t>ジドウ</t>
    </rPh>
    <rPh sb="2" eb="3">
      <t>スウ</t>
    </rPh>
    <phoneticPr fontId="19"/>
  </si>
  <si>
    <t>非常勤職員</t>
    <rPh sb="0" eb="3">
      <t>ヒジョウキン</t>
    </rPh>
    <rPh sb="3" eb="5">
      <t>ショクイン</t>
    </rPh>
    <phoneticPr fontId="6"/>
  </si>
  <si>
    <t>区分２：小規模クラブ支援事業</t>
    <rPh sb="0" eb="2">
      <t>クブン</t>
    </rPh>
    <rPh sb="4" eb="7">
      <t>ショウキボ</t>
    </rPh>
    <rPh sb="10" eb="12">
      <t>シエン</t>
    </rPh>
    <rPh sb="12" eb="14">
      <t>ジギョウ</t>
    </rPh>
    <phoneticPr fontId="19"/>
  </si>
  <si>
    <t>-</t>
  </si>
  <si>
    <t>小規模加算</t>
    <rPh sb="0" eb="3">
      <t>ショウキボ</t>
    </rPh>
    <rPh sb="3" eb="5">
      <t>カサン</t>
    </rPh>
    <phoneticPr fontId="19"/>
  </si>
  <si>
    <t>補助基準額</t>
    <rPh sb="0" eb="2">
      <t>ホジョ</t>
    </rPh>
    <rPh sb="2" eb="4">
      <t>キジュン</t>
    </rPh>
    <rPh sb="4" eb="5">
      <t>ガク</t>
    </rPh>
    <phoneticPr fontId="19"/>
  </si>
  <si>
    <t>器具及び備品取得費</t>
    <rPh sb="0" eb="2">
      <t>キグ</t>
    </rPh>
    <rPh sb="2" eb="3">
      <t>オヨ</t>
    </rPh>
    <rPh sb="4" eb="6">
      <t>ビヒン</t>
    </rPh>
    <rPh sb="6" eb="8">
      <t>シュトク</t>
    </rPh>
    <rPh sb="8" eb="9">
      <t>ヒ</t>
    </rPh>
    <phoneticPr fontId="67"/>
  </si>
  <si>
    <t>㉒</t>
  </si>
  <si>
    <t>医療的ケア児受入4,061,000円</t>
    <rPh sb="0" eb="3">
      <t>イリョウテキ</t>
    </rPh>
    <rPh sb="6" eb="8">
      <t>ウケイレ</t>
    </rPh>
    <phoneticPr fontId="19"/>
  </si>
  <si>
    <t>事業実施月数</t>
  </si>
  <si>
    <t>©雇用形態</t>
  </si>
  <si>
    <r>
      <t>④事業主負担増額分（①</t>
    </r>
    <r>
      <rPr>
        <sz val="11"/>
        <color theme="1"/>
        <rFont val="Malgun Gothic"/>
      </rPr>
      <t>÷②×③）</t>
    </r>
  </si>
  <si>
    <t>㉓</t>
  </si>
  <si>
    <t>開所時間</t>
  </si>
  <si>
    <t>㉘</t>
  </si>
  <si>
    <t>支援員</t>
  </si>
  <si>
    <t>㉚</t>
  </si>
  <si>
    <t>㉛</t>
  </si>
  <si>
    <t>児童の数が
10人未満</t>
  </si>
  <si>
    <t>市補助
基準額
(障がい児
1～2人受入
の場合
2,232,000円)</t>
  </si>
  <si>
    <t>㉜</t>
  </si>
  <si>
    <t>児童数46～70人(5,117,000円－(児童数－45人)×85,000円)</t>
  </si>
  <si>
    <t>㊼</t>
  </si>
  <si>
    <t>㉝</t>
  </si>
  <si>
    <t>㉞</t>
  </si>
  <si>
    <t>㊱</t>
  </si>
  <si>
    <t>２．常勤職員（支援員、みなし支援員）の氏名、勤務計画等</t>
    <rPh sb="2" eb="4">
      <t>ジョウキン</t>
    </rPh>
    <rPh sb="4" eb="6">
      <t>ショクイン</t>
    </rPh>
    <rPh sb="7" eb="10">
      <t>シエンイン</t>
    </rPh>
    <rPh sb="14" eb="17">
      <t>シエン</t>
    </rPh>
    <rPh sb="19" eb="21">
      <t>シメイ</t>
    </rPh>
    <rPh sb="22" eb="24">
      <t>キンム</t>
    </rPh>
    <rPh sb="24" eb="26">
      <t>ケイカク</t>
    </rPh>
    <rPh sb="26" eb="27">
      <t>トウ</t>
    </rPh>
    <phoneticPr fontId="19"/>
  </si>
  <si>
    <t>n</t>
  </si>
  <si>
    <t>㊲</t>
  </si>
  <si>
    <t>ⓐ対象職員名</t>
  </si>
  <si>
    <t>３．事業実施月（1月に満たない端数を生じたときは、これを1月とする。）が12月に満たない場合は㊴欄を記入し、基準額は「事業実施月数÷12」を乗じた額（1円未満切り捨て）を㊶欄に記入すること。</t>
    <rPh sb="86" eb="87">
      <t>らん</t>
    </rPh>
    <phoneticPr fontId="6" type="Hiragana"/>
  </si>
  <si>
    <t>(a+c+e)</t>
  </si>
  <si>
    <t>長期休暇等1日8時間を超える時間の年間平均時間数×324,000円</t>
    <rPh sb="0" eb="2">
      <t>チョウキ</t>
    </rPh>
    <rPh sb="2" eb="4">
      <t>キュウカ</t>
    </rPh>
    <rPh sb="4" eb="5">
      <t>トウ</t>
    </rPh>
    <phoneticPr fontId="19"/>
  </si>
  <si>
    <t>対象経費の実支出額</t>
  </si>
  <si>
    <t>時間</t>
    <rPh sb="0" eb="2">
      <t>じかん</t>
    </rPh>
    <phoneticPr fontId="6" type="Hiragana"/>
  </si>
  <si>
    <t>　・常勤職員がいない場合（定めがない場合も含む）などは、１か月当たりの放課後児童クラブ（支援の単位）としての始業時間から終業時間まで（休憩時間を除く）の時間数とする。ただし、法定労働時間を超える場合は、法定労働時間とする。</t>
  </si>
  <si>
    <t>c</t>
  </si>
  <si>
    <t>　　　　②福祉花子　支援員　常勤　8か月　賃金月額15万円・・・・・</t>
  </si>
  <si>
    <t>㊶</t>
  </si>
  <si>
    <t>d</t>
  </si>
  <si>
    <t>開所日数加算対象日数
（②-250）</t>
  </si>
  <si>
    <t>⑮備考</t>
    <rPh sb="1" eb="3">
      <t>ビコウ</t>
    </rPh>
    <phoneticPr fontId="6"/>
  </si>
  <si>
    <t>児童数71人以上(4,740,000円)</t>
  </si>
  <si>
    <t>⑪基本給又は決まって毎月支払う手当</t>
  </si>
  <si>
    <t>２．年度途中から事業を実施する（した）場合、又は年度途中に事業を実施しなくなった場合は、その実施月数を㉗欄に記入すること。</t>
  </si>
  <si>
    <t>提出書類（予定）</t>
    <rPh sb="0" eb="4">
      <t>テイシュツショルイ</t>
    </rPh>
    <rPh sb="5" eb="7">
      <t>ヨテイ</t>
    </rPh>
    <phoneticPr fontId="6"/>
  </si>
  <si>
    <t>合計
（⑱～⑳計）</t>
    <rPh sb="7" eb="8">
      <t>けい</t>
    </rPh>
    <phoneticPr fontId="6" type="Hiragana"/>
  </si>
  <si>
    <t>⑭１月当たりの平均賃金改善見込額</t>
    <rPh sb="2" eb="3">
      <t>ガツ</t>
    </rPh>
    <rPh sb="3" eb="4">
      <t>ア</t>
    </rPh>
    <rPh sb="7" eb="9">
      <t>ヘイキン</t>
    </rPh>
    <rPh sb="9" eb="11">
      <t>チンギン</t>
    </rPh>
    <rPh sb="11" eb="13">
      <t>カイゼン</t>
    </rPh>
    <rPh sb="13" eb="15">
      <t>ミコミ</t>
    </rPh>
    <rPh sb="15" eb="16">
      <t>ガク</t>
    </rPh>
    <phoneticPr fontId="6"/>
  </si>
  <si>
    <t>障がい児
３人以上受入</t>
    <rPh sb="0" eb="1">
      <t>ショウ</t>
    </rPh>
    <rPh sb="6" eb="9">
      <t>ニンイジョウ</t>
    </rPh>
    <rPh sb="9" eb="11">
      <t>ウケイレ</t>
    </rPh>
    <phoneticPr fontId="19"/>
  </si>
  <si>
    <t>看護職員等が
送迎支援実施</t>
    <rPh sb="0" eb="6">
      <t>カンゴショ</t>
    </rPh>
    <rPh sb="7" eb="11">
      <t>ソウゲ</t>
    </rPh>
    <rPh sb="11" eb="13">
      <t>ジッシ</t>
    </rPh>
    <phoneticPr fontId="19"/>
  </si>
  <si>
    <t>小規模放課後
児童クラブ
支援事業</t>
    <rPh sb="0" eb="3">
      <t>ショウキボ</t>
    </rPh>
    <rPh sb="3" eb="6">
      <t>ホウカゴ</t>
    </rPh>
    <rPh sb="7" eb="12">
      <t>ジドウ</t>
    </rPh>
    <rPh sb="13" eb="15">
      <t>シエン</t>
    </rPh>
    <rPh sb="15" eb="17">
      <t>ジギョウ</t>
    </rPh>
    <phoneticPr fontId="19"/>
  </si>
  <si>
    <t>本事業による賃金改善の継続の有無</t>
    <rPh sb="0" eb="1">
      <t>ホン</t>
    </rPh>
    <rPh sb="1" eb="3">
      <t>ジギョウ</t>
    </rPh>
    <rPh sb="6" eb="8">
      <t>チンギン</t>
    </rPh>
    <rPh sb="8" eb="10">
      <t>カイゼン</t>
    </rPh>
    <rPh sb="11" eb="13">
      <t>ケイゾク</t>
    </rPh>
    <rPh sb="14" eb="16">
      <t>ウム</t>
    </rPh>
    <phoneticPr fontId="6"/>
  </si>
  <si>
    <t>市補助
基準額
(581,000円）</t>
  </si>
  <si>
    <t>放課後児童
支援員等
処遇改善事業</t>
  </si>
  <si>
    <t>１．㉖欄は、支援の単位ごとに作成することとし、一つのクラブに複数の支援の単位がある場合は「○○クラブＡ」「○○クラブＢ」等と区分して記入すること。</t>
  </si>
  <si>
    <t>一般分</t>
    <rPh sb="0" eb="3">
      <t>いっぱ</t>
    </rPh>
    <phoneticPr fontId="6" type="Hiragana"/>
  </si>
  <si>
    <t>２．年度途中から支援員等を配置する（した）場合、又は年度途中に支援員等を配置できなくなった場合は、その配置月数を㉓欄に記入すること。</t>
  </si>
  <si>
    <t>２．年度途中から事業を実施する（した）場合、又は年度途中に事業を実施しなくなった場合は、その実施月数を㊼欄に記入すること。</t>
  </si>
  <si>
    <t>長期休暇等分</t>
  </si>
  <si>
    <t>⑨補助基準額
（③×④or⑦×⑧）</t>
    <rPh sb="1" eb="3">
      <t>ホジョ</t>
    </rPh>
    <rPh sb="3" eb="5">
      <t>キジュン</t>
    </rPh>
    <rPh sb="5" eb="6">
      <t>ガク</t>
    </rPh>
    <phoneticPr fontId="6"/>
  </si>
  <si>
    <t>開所状況</t>
  </si>
  <si>
    <t>分割</t>
  </si>
  <si>
    <t>途中閉所
年月日</t>
  </si>
  <si>
    <t>１１月</t>
  </si>
  <si>
    <t>日</t>
    <rPh sb="0" eb="1">
      <t>にち</t>
    </rPh>
    <phoneticPr fontId="6" type="Hiragana"/>
  </si>
  <si>
    <t>長時間
開所加算
対象時間数</t>
  </si>
  <si>
    <t>ｌ</t>
  </si>
  <si>
    <t>　・本加算における「常勤職員」は、各施設において就業規則等で定めた勤務時間（原則、始業時間から終業時間まで（休憩時間を除く）の時間）の全てを勤務する職員とする。</t>
  </si>
  <si>
    <t>合計</t>
    <rPh sb="0" eb="2">
      <t>ごうけい</t>
    </rPh>
    <phoneticPr fontId="6" type="Hiragana"/>
  </si>
  <si>
    <t>年間開所
日数</t>
  </si>
  <si>
    <t>円</t>
    <rPh sb="0" eb="1">
      <t>えん</t>
    </rPh>
    <phoneticPr fontId="6" type="Hiragana"/>
  </si>
  <si>
    <t>②　補助基準額（令和７年度）</t>
    <rPh sb="2" eb="4">
      <t>ホジョ</t>
    </rPh>
    <rPh sb="4" eb="6">
      <t>キジュン</t>
    </rPh>
    <rPh sb="6" eb="7">
      <t>ガク</t>
    </rPh>
    <rPh sb="8" eb="10">
      <t>レイワ</t>
    </rPh>
    <rPh sb="11" eb="13">
      <t>ネンド</t>
    </rPh>
    <phoneticPr fontId="6"/>
  </si>
  <si>
    <t>令和2年度</t>
  </si>
  <si>
    <t>氏名</t>
    <rPh sb="0" eb="2">
      <t>シメイ</t>
    </rPh>
    <phoneticPr fontId="19"/>
  </si>
  <si>
    <t>差引額
（⑭－⑮）</t>
  </si>
  <si>
    <t>その他
知事が
認める
場合</t>
  </si>
  <si>
    <t>　　　　　　　　（法定労働時間が1日8時間の場合）</t>
  </si>
  <si>
    <t>　　※（例）7月から雇用形態変更（補助員⇒支援員）の場合（年間を通じて処遇改善がある場合）</t>
  </si>
  <si>
    <t>事業実施月数</t>
    <rPh sb="0" eb="2">
      <t>じぎょう</t>
    </rPh>
    <rPh sb="2" eb="6">
      <t>じっし</t>
    </rPh>
    <phoneticPr fontId="6" type="Hiragana"/>
  </si>
  <si>
    <t>ヶ月</t>
    <rPh sb="0" eb="2">
      <t>かげつ</t>
    </rPh>
    <phoneticPr fontId="6" type="Hiragana"/>
  </si>
  <si>
    <t>賃金改善実施月数</t>
    <rPh sb="0" eb="2">
      <t>チンギン</t>
    </rPh>
    <rPh sb="2" eb="4">
      <t>カイゼン</t>
    </rPh>
    <rPh sb="4" eb="6">
      <t>ジッシ</t>
    </rPh>
    <rPh sb="6" eb="7">
      <t>ツキ</t>
    </rPh>
    <rPh sb="7" eb="8">
      <t>スウ</t>
    </rPh>
    <phoneticPr fontId="6"/>
  </si>
  <si>
    <t>積算書㉘</t>
    <rPh sb="0" eb="2">
      <t>セキサン</t>
    </rPh>
    <rPh sb="2" eb="3">
      <t>ショ</t>
    </rPh>
    <phoneticPr fontId="19"/>
  </si>
  <si>
    <t>月</t>
    <rPh sb="0" eb="1">
      <t>つき</t>
    </rPh>
    <phoneticPr fontId="6" type="Hiragana"/>
  </si>
  <si>
    <t>ｈ</t>
  </si>
  <si>
    <t>障がい児1~2人2,232,000円、3人上2,232,000円（受入事業に加える）</t>
    <rPh sb="0" eb="1">
      <t>ショウ</t>
    </rPh>
    <rPh sb="3" eb="4">
      <t>ジ</t>
    </rPh>
    <rPh sb="7" eb="8">
      <t>ニン</t>
    </rPh>
    <rPh sb="17" eb="18">
      <t>エン</t>
    </rPh>
    <rPh sb="20" eb="21">
      <t>ニン</t>
    </rPh>
    <rPh sb="21" eb="22">
      <t>ウエ</t>
    </rPh>
    <rPh sb="31" eb="32">
      <t>エン</t>
    </rPh>
    <rPh sb="33" eb="35">
      <t>ウケイレ</t>
    </rPh>
    <rPh sb="35" eb="37">
      <t>ジギョウ</t>
    </rPh>
    <rPh sb="38" eb="39">
      <t>クワ</t>
    </rPh>
    <phoneticPr fontId="19"/>
  </si>
  <si>
    <t>積算書㉜</t>
    <rPh sb="0" eb="2">
      <t>セキサン</t>
    </rPh>
    <rPh sb="2" eb="3">
      <t>ショ</t>
    </rPh>
    <phoneticPr fontId="19"/>
  </si>
  <si>
    <t>市補助
基準額
(11,000円）</t>
  </si>
  <si>
    <t>（５）小規模放課後児童クラブ支援事業【一般分】</t>
    <rPh sb="3" eb="6">
      <t>しょうきぼ</t>
    </rPh>
    <rPh sb="6" eb="14">
      <t>ほうかごじど</t>
    </rPh>
    <rPh sb="19" eb="21">
      <t>いっぱん</t>
    </rPh>
    <phoneticPr fontId="6" type="Hiragana"/>
  </si>
  <si>
    <t>対象経費の
実支出額</t>
  </si>
  <si>
    <t>③1週間の
勤務日数</t>
    <rPh sb="2" eb="4">
      <t>シュウカン</t>
    </rPh>
    <rPh sb="6" eb="8">
      <t>キンム</t>
    </rPh>
    <rPh sb="8" eb="10">
      <t>ニッスウ</t>
    </rPh>
    <phoneticPr fontId="19"/>
  </si>
  <si>
    <t>③　賃金改善見込額</t>
    <rPh sb="2" eb="4">
      <t>チンギン</t>
    </rPh>
    <rPh sb="4" eb="6">
      <t>カイゼン</t>
    </rPh>
    <rPh sb="6" eb="8">
      <t>ミコ</t>
    </rPh>
    <rPh sb="8" eb="9">
      <t>ガク</t>
    </rPh>
    <phoneticPr fontId="6"/>
  </si>
  <si>
    <t>積算書㉟</t>
    <rPh sb="0" eb="3">
      <t>セキサ</t>
    </rPh>
    <phoneticPr fontId="19"/>
  </si>
  <si>
    <t>賃金改善対象者数</t>
    <rPh sb="0" eb="2">
      <t>チンギン</t>
    </rPh>
    <rPh sb="2" eb="4">
      <t>カイゼン</t>
    </rPh>
    <rPh sb="4" eb="7">
      <t>タイショウシャ</t>
    </rPh>
    <rPh sb="7" eb="8">
      <t>スウ</t>
    </rPh>
    <phoneticPr fontId="6"/>
  </si>
  <si>
    <t>市補助
基準額
(697,000円）</t>
  </si>
  <si>
    <t>（記入上の注意）</t>
  </si>
  <si>
    <t>１．㉒欄は、支援の単位ごとに作成することとし、一つのクラブに複数の支援の単位がある場合は「○○クラブＡ」「○○クラブＢ」等と区分して記入すること。</t>
  </si>
  <si>
    <t>例</t>
    <rPh sb="0" eb="1">
      <t>レイ</t>
    </rPh>
    <phoneticPr fontId="6"/>
  </si>
  <si>
    <t>３．事業実施月（1月に満たない端数を生じたときは、これを1月とする。）が12月に満たない場合は㉗欄を記入し、基準額は「事業実施月数÷12」を乗じた額（1円未満切り捨て）を㉙に記入すること。</t>
  </si>
  <si>
    <t>市補助
基準額
(障がい児
3人以上受入の場合
2,232,000円)</t>
  </si>
  <si>
    <t>障がい児数</t>
  </si>
  <si>
    <t>（６）障がい児受入強化推進事業【一般分】</t>
    <rPh sb="9" eb="11">
      <t>きょうか</t>
    </rPh>
    <rPh sb="16" eb="18">
      <t>いっぱん</t>
    </rPh>
    <phoneticPr fontId="6" type="Hiragana"/>
  </si>
  <si>
    <t>㊵</t>
  </si>
  <si>
    <t>　　　　⇒1週間の勤務時間は5時間×5日＋5時間＝30時間、月120時間が常勤の勤務時間</t>
  </si>
  <si>
    <t>積算書㊵</t>
    <rPh sb="0" eb="2">
      <t>セキサン</t>
    </rPh>
    <rPh sb="2" eb="3">
      <t>ショ</t>
    </rPh>
    <phoneticPr fontId="19"/>
  </si>
  <si>
    <t>ｋ</t>
  </si>
  <si>
    <t>平日5時間×5日
土曜日8時間</t>
  </si>
  <si>
    <t>（６ー１）障がい児３人以上受入</t>
  </si>
  <si>
    <t>１．㊲欄は、支援の単位ごとに作成することとし、一つのクラブに複数の支援の単位がある場合は「○○クラブＡ」「○○クラブＢ」等と区分して記入すること。</t>
  </si>
  <si>
    <t>㊷</t>
  </si>
  <si>
    <t>㊺</t>
  </si>
  <si>
    <t>月</t>
    <rPh sb="0" eb="1">
      <t>ガツ</t>
    </rPh>
    <phoneticPr fontId="6"/>
  </si>
  <si>
    <t>○放課後児童支援員等処遇改善事業（月額9,000円相当賃金改善）による賃金改善に係る計画の具体的な内容について職員に周知している場合は「周知している」を選択すること。
※「周知していない」を選択した場合は放課後児童支援員等処遇改善事業（月額9,000円相当賃金改善）の対象外となる。</t>
    <rPh sb="35" eb="37">
      <t>チンギン</t>
    </rPh>
    <rPh sb="37" eb="39">
      <t>カイゼン</t>
    </rPh>
    <rPh sb="40" eb="41">
      <t>カカ</t>
    </rPh>
    <rPh sb="42" eb="44">
      <t>ケイカク</t>
    </rPh>
    <rPh sb="45" eb="48">
      <t>グタイテキ</t>
    </rPh>
    <rPh sb="49" eb="51">
      <t>ナイヨウ</t>
    </rPh>
    <rPh sb="55" eb="57">
      <t>ショクイン</t>
    </rPh>
    <rPh sb="58" eb="60">
      <t>シュウチ</t>
    </rPh>
    <rPh sb="64" eb="66">
      <t>バアイ</t>
    </rPh>
    <rPh sb="68" eb="70">
      <t>シュウチ</t>
    </rPh>
    <rPh sb="87" eb="89">
      <t>シュウチ</t>
    </rPh>
    <rPh sb="96" eb="98">
      <t>センタク</t>
    </rPh>
    <rPh sb="100" eb="102">
      <t>バアイ</t>
    </rPh>
    <rPh sb="135" eb="138">
      <t>タイショウガイ</t>
    </rPh>
    <phoneticPr fontId="6"/>
  </si>
  <si>
    <t>㊻</t>
  </si>
  <si>
    <t>㊽</t>
  </si>
  <si>
    <t>その他分</t>
    <rPh sb="2" eb="4">
      <t>たぶ</t>
    </rPh>
    <phoneticPr fontId="6" type="Hiragana"/>
  </si>
  <si>
    <t>実支出額（A）</t>
    <rPh sb="0" eb="4">
      <t>じつし</t>
    </rPh>
    <phoneticPr fontId="6" type="Hiragana"/>
  </si>
  <si>
    <t>基準額（B）</t>
    <rPh sb="0" eb="3">
      <t>きじ</t>
    </rPh>
    <phoneticPr fontId="6" type="Hiragana"/>
  </si>
  <si>
    <t>m</t>
  </si>
  <si>
    <t>(i+k+m+o)</t>
  </si>
  <si>
    <t>(h)</t>
  </si>
  <si>
    <t>３．事業実施月（1月に満たない端数を生じたときは、これを1月とする。）が12月に満たない場合は㉓欄を記入し、基準額は「事業実施月数÷12」を乗じた額（1円未満切り捨て）を㉕欄に記入すること。</t>
    <rPh sb="86" eb="87">
      <t>らん</t>
    </rPh>
    <phoneticPr fontId="6" type="Hiragana"/>
  </si>
  <si>
    <t>２．賃金改善額</t>
    <rPh sb="2" eb="4">
      <t>チンギン</t>
    </rPh>
    <rPh sb="4" eb="6">
      <t>カイゼン</t>
    </rPh>
    <rPh sb="6" eb="7">
      <t>ガク</t>
    </rPh>
    <phoneticPr fontId="6"/>
  </si>
  <si>
    <t>積算書㊹</t>
    <rPh sb="0" eb="2">
      <t>セキサン</t>
    </rPh>
    <rPh sb="2" eb="3">
      <t>ショ</t>
    </rPh>
    <phoneticPr fontId="19"/>
  </si>
  <si>
    <t>市補助
基準額
(4,061,000円)</t>
  </si>
  <si>
    <t>１．㊷欄は、支援の単位ごとに作成することとし、一つのクラブに複数の支援の単位がある場合は「○○クラブＡ」「○○クラブＢ」等と区分して記入すること。</t>
  </si>
  <si>
    <t>３．事業実施月（1月に満たない端数を生じたときは、これを1月とする。）が12月に満たない場合は㊸欄を記入し、基準額は「事業実施月数÷12」を乗じた額（1円未満切り捨て）を㊺欄に記入すること。</t>
    <rPh sb="86" eb="87">
      <t>らん</t>
    </rPh>
    <phoneticPr fontId="6" type="Hiragana"/>
  </si>
  <si>
    <t>市補助
基準額
(1,353,000円）</t>
  </si>
  <si>
    <t>児童数10～19人(2,794,000円－(19人－児童数)×30,000円)</t>
  </si>
  <si>
    <t>児童数20～35人(5,117,000円－(36人－児童数)×27,000円)</t>
  </si>
  <si>
    <r>
      <t>ⓔ【1か月の勤務時間数】</t>
    </r>
    <r>
      <rPr>
        <b/>
        <sz val="12"/>
        <color theme="1"/>
        <rFont val="游ゴシック"/>
      </rPr>
      <t>　</t>
    </r>
    <r>
      <rPr>
        <sz val="11"/>
        <color theme="1"/>
        <rFont val="游ゴシック"/>
      </rPr>
      <t xml:space="preserve">(単位：時間)
</t>
    </r>
    <r>
      <rPr>
        <b/>
        <sz val="12"/>
        <color theme="1"/>
        <rFont val="游ゴシック"/>
      </rPr>
      <t xml:space="preserve">
</t>
    </r>
    <r>
      <rPr>
        <sz val="11"/>
        <color theme="1"/>
        <rFont val="游ゴシック"/>
      </rPr>
      <t>超過勤務時間数は含めない。
学校の長期休業期間のように開所時間が多くなる月を除いた上で、平均的な１か月あたりの勤務時間数を算出すること。これに依らず、前年度の勤務実績を用いること等、適切な方法により算出することも可能。</t>
    </r>
    <rPh sb="4" eb="5">
      <t>ゲツ</t>
    </rPh>
    <rPh sb="6" eb="8">
      <t>キンム</t>
    </rPh>
    <rPh sb="8" eb="11">
      <t>ジカンスウ</t>
    </rPh>
    <rPh sb="17" eb="19">
      <t>ジカン</t>
    </rPh>
    <phoneticPr fontId="6"/>
  </si>
  <si>
    <t>(年間開設日数-250日)×21,000円
(1日8時間以上開設する場合)</t>
    <rPh sb="1" eb="3">
      <t>ネンカン</t>
    </rPh>
    <rPh sb="3" eb="5">
      <t>カイセツ</t>
    </rPh>
    <rPh sb="5" eb="7">
      <t>ニッスウ</t>
    </rPh>
    <rPh sb="11" eb="12">
      <t>ニチ</t>
    </rPh>
    <rPh sb="20" eb="21">
      <t>エン</t>
    </rPh>
    <rPh sb="24" eb="25">
      <t>ニチ</t>
    </rPh>
    <rPh sb="26" eb="28">
      <t>ジカン</t>
    </rPh>
    <rPh sb="28" eb="30">
      <t>イジョウ</t>
    </rPh>
    <rPh sb="30" eb="32">
      <t>カイセツ</t>
    </rPh>
    <rPh sb="34" eb="36">
      <t>バアイ</t>
    </rPh>
    <phoneticPr fontId="19"/>
  </si>
  <si>
    <t>長期休暇開設日数×21,000円
(長期休暇中に支援の単位を新たに設けて運営する場合)</t>
    <rPh sb="0" eb="2">
      <t>チョウキ</t>
    </rPh>
    <rPh sb="2" eb="4">
      <t>キュウカ</t>
    </rPh>
    <rPh sb="18" eb="20">
      <t>チョウキ</t>
    </rPh>
    <rPh sb="20" eb="23">
      <t>キュウカチュウ</t>
    </rPh>
    <rPh sb="24" eb="26">
      <t>シエン</t>
    </rPh>
    <rPh sb="27" eb="29">
      <t>タンイ</t>
    </rPh>
    <rPh sb="30" eb="31">
      <t>アラ</t>
    </rPh>
    <rPh sb="33" eb="34">
      <t>モウ</t>
    </rPh>
    <rPh sb="36" eb="38">
      <t>ウンエイ</t>
    </rPh>
    <phoneticPr fontId="19"/>
  </si>
  <si>
    <r>
      <t xml:space="preserve">④開所時間中の
</t>
    </r>
    <r>
      <rPr>
        <b/>
        <sz val="11"/>
        <color theme="1"/>
        <rFont val="ＭＳ 明朝"/>
      </rPr>
      <t>1週間の勤務時間</t>
    </r>
  </si>
  <si>
    <t>平日1日6時間を超え、かつ18時を超える時間の年間平均時間数×449,000円</t>
    <rPh sb="0" eb="2">
      <t>ヘイジツ</t>
    </rPh>
    <rPh sb="3" eb="4">
      <t>ニチ</t>
    </rPh>
    <rPh sb="5" eb="7">
      <t>ジカン</t>
    </rPh>
    <rPh sb="8" eb="9">
      <t>コ</t>
    </rPh>
    <rPh sb="15" eb="16">
      <t>ジ</t>
    </rPh>
    <rPh sb="17" eb="18">
      <t>コ</t>
    </rPh>
    <rPh sb="20" eb="22">
      <t>ジカン</t>
    </rPh>
    <rPh sb="23" eb="25">
      <t>ネンカン</t>
    </rPh>
    <rPh sb="25" eb="27">
      <t>ヘイキン</t>
    </rPh>
    <rPh sb="27" eb="30">
      <t>ジカンスウ</t>
    </rPh>
    <phoneticPr fontId="19"/>
  </si>
  <si>
    <t>長期休暇等1日8時間を超える時間の年間平均時間数×202,000円</t>
    <rPh sb="0" eb="2">
      <t>チョウキ</t>
    </rPh>
    <rPh sb="2" eb="4">
      <t>キュウカ</t>
    </rPh>
    <rPh sb="4" eb="5">
      <t>トウ</t>
    </rPh>
    <phoneticPr fontId="19"/>
  </si>
  <si>
    <t>児童数10～19人(4,615,000円－(19人－児童数)×30,000円)</t>
  </si>
  <si>
    <t>常勤職員
2名配置</t>
    <rPh sb="0" eb="4">
      <t>じょう</t>
    </rPh>
    <rPh sb="6" eb="9">
      <t>めいは</t>
    </rPh>
    <phoneticPr fontId="6" type="Hiragana"/>
  </si>
  <si>
    <t>ⓝ賃金改善(見込)額
(ⓘ-ⓜ)</t>
    <rPh sb="6" eb="8">
      <t>ミコミ</t>
    </rPh>
    <phoneticPr fontId="6"/>
  </si>
  <si>
    <t>１．「常勤職員」の開所時間中の必要勤務時間の算出</t>
    <rPh sb="3" eb="7">
      <t>ジョウキンショクイン</t>
    </rPh>
    <rPh sb="9" eb="14">
      <t>カイショジカンチュウ</t>
    </rPh>
    <rPh sb="15" eb="21">
      <t>ヒツヨウキンムジカン</t>
    </rPh>
    <rPh sb="22" eb="24">
      <t>サンシュツ</t>
    </rPh>
    <phoneticPr fontId="19"/>
  </si>
  <si>
    <r>
      <t xml:space="preserve">
ここで言う「常勤職員」は『運営規程に定める開所時間のすべてにおいて業務に従事する支援員』を対象としますが、</t>
    </r>
    <r>
      <rPr>
        <b/>
        <sz val="11"/>
        <color rgb="FFFF0000"/>
        <rFont val="ＭＳ 明朝"/>
      </rPr>
      <t>土曜日や日曜日に８時間以上開所しているクラブで週４日以上業務に従事する者については『「平日の平均開所時間数に週の開所日数を乗じた時間（下記の①）」の８割（下記の②）以上業務に従事する支援員』も対象に含めることができます。</t>
    </r>
    <r>
      <rPr>
        <sz val="11"/>
        <color rgb="FFFF0000"/>
        <rFont val="ＭＳ 明朝"/>
      </rPr>
      <t xml:space="preserve">
</t>
    </r>
    <rPh sb="4" eb="5">
      <t>イ</t>
    </rPh>
    <rPh sb="7" eb="11">
      <t>ジョウキンショクイン</t>
    </rPh>
    <rPh sb="16" eb="18">
      <t>キテイ</t>
    </rPh>
    <rPh sb="19" eb="22">
      <t>サダ</t>
    </rPh>
    <rPh sb="89" eb="90">
      <t>モノ</t>
    </rPh>
    <rPh sb="106" eb="107">
      <t>スウ</t>
    </rPh>
    <rPh sb="112" eb="113">
      <t>ニチ</t>
    </rPh>
    <rPh sb="121" eb="122">
      <t>シタ</t>
    </rPh>
    <rPh sb="122" eb="123">
      <t>キ</t>
    </rPh>
    <rPh sb="131" eb="132">
      <t>シタ</t>
    </rPh>
    <rPh sb="132" eb="133">
      <t>キ</t>
    </rPh>
    <rPh sb="136" eb="138">
      <t>イジョウ</t>
    </rPh>
    <rPh sb="145" eb="148">
      <t>シエン</t>
    </rPh>
    <phoneticPr fontId="19"/>
  </si>
  <si>
    <t>○常勤職員以外の職員をいう。
○なお、常勤換算値は、１ヶ月当たりの勤務時間数を就業規則等で定めた常勤の１ヶ月当たりの勤務時間数で除して算出する（小数点第２位を四捨五入する。）。</t>
    <rPh sb="1" eb="3">
      <t>ジョウキン</t>
    </rPh>
    <rPh sb="3" eb="5">
      <t>ショクイン</t>
    </rPh>
    <rPh sb="5" eb="7">
      <t>イガイ</t>
    </rPh>
    <rPh sb="8" eb="10">
      <t>ショクイン</t>
    </rPh>
    <rPh sb="19" eb="21">
      <t>ジョウキン</t>
    </rPh>
    <rPh sb="21" eb="23">
      <t>カンザン</t>
    </rPh>
    <rPh sb="23" eb="24">
      <t>チ</t>
    </rPh>
    <rPh sb="67" eb="69">
      <t>サンシュツ</t>
    </rPh>
    <rPh sb="72" eb="75">
      <t>ショウスウテン</t>
    </rPh>
    <rPh sb="75" eb="76">
      <t>ダイ</t>
    </rPh>
    <rPh sb="77" eb="78">
      <t>イ</t>
    </rPh>
    <rPh sb="79" eb="83">
      <t>シシャゴニュウ</t>
    </rPh>
    <phoneticPr fontId="6"/>
  </si>
  <si>
    <t>②平日の平均開所時間数</t>
  </si>
  <si>
    <t>①平日の平均開所時間数に週の開所日数を乗じた時間</t>
  </si>
  <si>
    <t>例</t>
    <rPh sb="0" eb="1">
      <t>レイ</t>
    </rPh>
    <phoneticPr fontId="19"/>
  </si>
  <si>
    <t>常勤職員
配置人数</t>
    <rPh sb="0" eb="4">
      <t>ジョウキンショクイン</t>
    </rPh>
    <rPh sb="5" eb="9">
      <t>ハイチニンズウ</t>
    </rPh>
    <phoneticPr fontId="19"/>
  </si>
  <si>
    <t>内訳</t>
    <rPh sb="0" eb="2">
      <t>ウチワケ</t>
    </rPh>
    <phoneticPr fontId="6"/>
  </si>
  <si>
    <t>○放課後児童支援員等処遇改善事業（月額9,000円相当賃金改善）による賃金改善について、継続する場合は「継続する」を選択すること。
※「継続しない」を選択した場合は放課後児童支援員等処遇改善事業（月額9,000円相当賃金改善）の対象外となる。</t>
    <rPh sb="35" eb="37">
      <t>チンギン</t>
    </rPh>
    <rPh sb="37" eb="39">
      <t>カイゼン</t>
    </rPh>
    <rPh sb="44" eb="46">
      <t>ケイゾク</t>
    </rPh>
    <rPh sb="48" eb="50">
      <t>バアイ</t>
    </rPh>
    <rPh sb="52" eb="54">
      <t>ケイゾク</t>
    </rPh>
    <rPh sb="58" eb="60">
      <t>センタク</t>
    </rPh>
    <rPh sb="69" eb="71">
      <t>ケイゾク</t>
    </rPh>
    <rPh sb="115" eb="118">
      <t>タイショウガイ</t>
    </rPh>
    <phoneticPr fontId="6"/>
  </si>
  <si>
    <t>ⓡ令和7年度における法定福利費等の事業主負担金額の総額</t>
    <rPh sb="1" eb="3">
      <t>レイワ</t>
    </rPh>
    <rPh sb="4" eb="6">
      <t>ネンド</t>
    </rPh>
    <rPh sb="10" eb="16">
      <t>ホウテイフクリヒトウ</t>
    </rPh>
    <rPh sb="17" eb="20">
      <t>ジギョウヌシ</t>
    </rPh>
    <rPh sb="20" eb="22">
      <t>フタン</t>
    </rPh>
    <rPh sb="22" eb="24">
      <t>キンガク</t>
    </rPh>
    <rPh sb="25" eb="27">
      <t>ソウガク</t>
    </rPh>
    <phoneticPr fontId="6"/>
  </si>
  <si>
    <t>①前年度における法定福利費等の事業主負担分の総額</t>
  </si>
  <si>
    <t>出雲　太郎</t>
    <rPh sb="0" eb="2">
      <t>イズモ</t>
    </rPh>
    <rPh sb="3" eb="5">
      <t>タロウ</t>
    </rPh>
    <phoneticPr fontId="19"/>
  </si>
  <si>
    <t>５月</t>
  </si>
  <si>
    <t>６月</t>
  </si>
  <si>
    <t>ⓠ就業規則等で定めた常勤職員の1か月あたりの勤務時間数</t>
  </si>
  <si>
    <r>
      <t xml:space="preserve">時間数
</t>
    </r>
    <r>
      <rPr>
        <sz val="9"/>
        <color theme="1"/>
        <rFont val="ＭＳ 明朝"/>
      </rPr>
      <t xml:space="preserve">
</t>
    </r>
    <r>
      <rPr>
        <sz val="10"/>
        <color theme="1"/>
        <rFont val="ＭＳ 明朝"/>
      </rPr>
      <t>※延長時間は含めません。</t>
    </r>
    <rPh sb="0" eb="3">
      <t>ジカンスウ</t>
    </rPh>
    <phoneticPr fontId="19"/>
  </si>
  <si>
    <t>時間</t>
    <rPh sb="0" eb="2">
      <t>ジカン</t>
    </rPh>
    <phoneticPr fontId="19"/>
  </si>
  <si>
    <r>
      <t xml:space="preserve">時間数積算方法
</t>
    </r>
    <r>
      <rPr>
        <sz val="10"/>
        <color theme="1"/>
        <rFont val="ＭＳ 明朝"/>
      </rPr>
      <t>（例）4時間×6日＝24時間</t>
    </r>
  </si>
  <si>
    <t>常勤職員判定
④≧②
かつ
③≧4日</t>
    <rPh sb="0" eb="2">
      <t>ジョウキン</t>
    </rPh>
    <rPh sb="2" eb="4">
      <t>ショクイン</t>
    </rPh>
    <rPh sb="4" eb="6">
      <t>ハンテイ</t>
    </rPh>
    <rPh sb="17" eb="18">
      <t>ニチ</t>
    </rPh>
    <phoneticPr fontId="19"/>
  </si>
  <si>
    <t>１月</t>
  </si>
  <si>
    <t>ⓔ 1か月の勤務時間数</t>
  </si>
  <si>
    <t>別紙様式１</t>
    <rPh sb="0" eb="2">
      <t>ベッシ</t>
    </rPh>
    <rPh sb="2" eb="4">
      <t>ヨウシキ</t>
    </rPh>
    <phoneticPr fontId="6"/>
  </si>
  <si>
    <t>放課後児童支援員等処遇改善事業（月額9,000円相当賃金改善）　賃金改善計画書</t>
    <rPh sb="32" eb="34">
      <t>チンギン</t>
    </rPh>
    <rPh sb="34" eb="36">
      <t>カイゼン</t>
    </rPh>
    <rPh sb="36" eb="39">
      <t>ケイカクショ</t>
    </rPh>
    <phoneticPr fontId="6"/>
  </si>
  <si>
    <t>１．補助額</t>
    <rPh sb="2" eb="4">
      <t>ホジョ</t>
    </rPh>
    <rPh sb="4" eb="5">
      <t>ガク</t>
    </rPh>
    <phoneticPr fontId="6"/>
  </si>
  <si>
    <t>①　事業実施期間</t>
    <rPh sb="2" eb="4">
      <t>ジギョウ</t>
    </rPh>
    <rPh sb="4" eb="6">
      <t>ジッシ</t>
    </rPh>
    <rPh sb="6" eb="8">
      <t>キカン</t>
    </rPh>
    <phoneticPr fontId="6"/>
  </si>
  <si>
    <t>⑥　本事業による賃金改善に係る計画の
　　具体的内容を職員に周知していること</t>
    <rPh sb="2" eb="3">
      <t>ホン</t>
    </rPh>
    <rPh sb="3" eb="5">
      <t>ジギョウ</t>
    </rPh>
    <rPh sb="8" eb="10">
      <t>チンギン</t>
    </rPh>
    <rPh sb="10" eb="12">
      <t>カイゼン</t>
    </rPh>
    <rPh sb="13" eb="14">
      <t>カカ</t>
    </rPh>
    <rPh sb="15" eb="17">
      <t>ケイカク</t>
    </rPh>
    <rPh sb="21" eb="24">
      <t>グタイテキ</t>
    </rPh>
    <rPh sb="24" eb="26">
      <t>ナイヨウ</t>
    </rPh>
    <rPh sb="27" eb="29">
      <t>ショクイン</t>
    </rPh>
    <rPh sb="30" eb="32">
      <t>シュウチ</t>
    </rPh>
    <phoneticPr fontId="6"/>
  </si>
  <si>
    <t>非常勤職員数
（常勤換算）</t>
    <rPh sb="0" eb="3">
      <t>ヒジョウキン</t>
    </rPh>
    <rPh sb="3" eb="5">
      <t>ショクイン</t>
    </rPh>
    <rPh sb="5" eb="6">
      <t>カズ</t>
    </rPh>
    <rPh sb="8" eb="10">
      <t>ジョウキン</t>
    </rPh>
    <rPh sb="10" eb="12">
      <t>カンサン</t>
    </rPh>
    <phoneticPr fontId="6"/>
  </si>
  <si>
    <t>⑦　本事業による賃金改善の継続の有無</t>
    <rPh sb="2" eb="3">
      <t>ホン</t>
    </rPh>
    <rPh sb="3" eb="5">
      <t>ジギョウ</t>
    </rPh>
    <rPh sb="8" eb="10">
      <t>チンギン</t>
    </rPh>
    <rPh sb="10" eb="12">
      <t>カイゼン</t>
    </rPh>
    <rPh sb="13" eb="15">
      <t>ケイゾク</t>
    </rPh>
    <rPh sb="16" eb="18">
      <t>ウム</t>
    </rPh>
    <phoneticPr fontId="6"/>
  </si>
  <si>
    <t>⑤　賃金改善に伴い増加する法定福利費
　　等の事業主負担分</t>
    <rPh sb="2" eb="4">
      <t>チンギン</t>
    </rPh>
    <rPh sb="4" eb="6">
      <t>カイゼン</t>
    </rPh>
    <rPh sb="7" eb="8">
      <t>トモナ</t>
    </rPh>
    <rPh sb="9" eb="11">
      <t>ゾウカ</t>
    </rPh>
    <rPh sb="13" eb="15">
      <t>ホウテイ</t>
    </rPh>
    <rPh sb="15" eb="18">
      <t>フクリヒ</t>
    </rPh>
    <rPh sb="21" eb="22">
      <t>トウ</t>
    </rPh>
    <rPh sb="23" eb="26">
      <t>ジギョウヌシ</t>
    </rPh>
    <rPh sb="26" eb="29">
      <t>フタンブン</t>
    </rPh>
    <phoneticPr fontId="6"/>
  </si>
  <si>
    <t>放課後児童クラブ名（支援の単位名）</t>
    <rPh sb="0" eb="3">
      <t>ホウカゴ</t>
    </rPh>
    <rPh sb="3" eb="5">
      <t>ジドウ</t>
    </rPh>
    <rPh sb="8" eb="9">
      <t>メイ</t>
    </rPh>
    <rPh sb="10" eb="12">
      <t>シエン</t>
    </rPh>
    <rPh sb="13" eb="15">
      <t>タンイ</t>
    </rPh>
    <rPh sb="15" eb="16">
      <t>メイ</t>
    </rPh>
    <phoneticPr fontId="6"/>
  </si>
  <si>
    <t>年</t>
    <rPh sb="0" eb="1">
      <t>ネン</t>
    </rPh>
    <phoneticPr fontId="6"/>
  </si>
  <si>
    <t>賃金改善額の2/3以上が基本給又は決まって毎月支払う手当による改善の判定（④≧③×2/3）</t>
    <rPh sb="0" eb="2">
      <t>チンギン</t>
    </rPh>
    <rPh sb="2" eb="4">
      <t>カイゼン</t>
    </rPh>
    <rPh sb="4" eb="5">
      <t>ガク</t>
    </rPh>
    <rPh sb="9" eb="11">
      <t>イジョウ</t>
    </rPh>
    <rPh sb="12" eb="14">
      <t>キホン</t>
    </rPh>
    <rPh sb="14" eb="15">
      <t>キュウ</t>
    </rPh>
    <rPh sb="15" eb="16">
      <t>マタ</t>
    </rPh>
    <rPh sb="17" eb="18">
      <t>キ</t>
    </rPh>
    <rPh sb="21" eb="23">
      <t>マイツキ</t>
    </rPh>
    <rPh sb="23" eb="25">
      <t>シハラ</t>
    </rPh>
    <rPh sb="26" eb="28">
      <t>テアテ</t>
    </rPh>
    <rPh sb="31" eb="33">
      <t>カイゼン</t>
    </rPh>
    <rPh sb="34" eb="36">
      <t>ハンテイ</t>
    </rPh>
    <phoneticPr fontId="6"/>
  </si>
  <si>
    <t>　例１）就業規則に規定された勤務時間が以下の場合</t>
  </si>
  <si>
    <t>賃金改善等見込額合計（③＋⑤）が補助額（②）以上</t>
    <rPh sb="0" eb="2">
      <t>チンギン</t>
    </rPh>
    <rPh sb="2" eb="4">
      <t>カイゼン</t>
    </rPh>
    <rPh sb="4" eb="5">
      <t>トウ</t>
    </rPh>
    <rPh sb="5" eb="7">
      <t>ミコミ</t>
    </rPh>
    <rPh sb="7" eb="8">
      <t>ガク</t>
    </rPh>
    <rPh sb="8" eb="10">
      <t>ゴウケイ</t>
    </rPh>
    <rPh sb="16" eb="19">
      <t>ホジョガク</t>
    </rPh>
    <rPh sb="22" eb="24">
      <t>イジョウ</t>
    </rPh>
    <phoneticPr fontId="6"/>
  </si>
  <si>
    <t>対象者</t>
  </si>
  <si>
    <t>　※「×」の場合は事業の対象外</t>
    <rPh sb="6" eb="8">
      <t>バアイ</t>
    </rPh>
    <rPh sb="9" eb="11">
      <t>ジギョウ</t>
    </rPh>
    <rPh sb="12" eb="15">
      <t>タイショウガイ</t>
    </rPh>
    <phoneticPr fontId="6"/>
  </si>
  <si>
    <t>別紙様式１別添</t>
    <rPh sb="0" eb="2">
      <t>ベッシ</t>
    </rPh>
    <rPh sb="2" eb="4">
      <t>ヨウシキ</t>
    </rPh>
    <rPh sb="5" eb="7">
      <t>ベッテン</t>
    </rPh>
    <phoneticPr fontId="6"/>
  </si>
  <si>
    <t>合計</t>
    <rPh sb="0" eb="2">
      <t>ゴウケイ</t>
    </rPh>
    <phoneticPr fontId="6"/>
  </si>
  <si>
    <t>職員名</t>
    <rPh sb="0" eb="2">
      <t>ショクイン</t>
    </rPh>
    <rPh sb="2" eb="3">
      <t>メイ</t>
    </rPh>
    <phoneticPr fontId="6"/>
  </si>
  <si>
    <t>②常勤・非常勤の別</t>
    <rPh sb="1" eb="3">
      <t>ジョウキン</t>
    </rPh>
    <rPh sb="4" eb="7">
      <t>ヒジョウキン</t>
    </rPh>
    <rPh sb="8" eb="9">
      <t>ベツ</t>
    </rPh>
    <phoneticPr fontId="6"/>
  </si>
  <si>
    <t>　　ただし、1日6時間以上かつ月20日以上勤務している者は、常勤職員とみなす。</t>
  </si>
  <si>
    <t>③補助単価
（月額）</t>
    <rPh sb="1" eb="3">
      <t>ホジョ</t>
    </rPh>
    <rPh sb="3" eb="5">
      <t>タンカ</t>
    </rPh>
    <rPh sb="7" eb="9">
      <t>ゲツガク</t>
    </rPh>
    <phoneticPr fontId="6"/>
  </si>
  <si>
    <t>⑤１ヶ月当たりの勤務時間数</t>
    <rPh sb="3" eb="4">
      <t>ゲツ</t>
    </rPh>
    <rPh sb="4" eb="5">
      <t>ア</t>
    </rPh>
    <rPh sb="8" eb="10">
      <t>キンム</t>
    </rPh>
    <rPh sb="10" eb="13">
      <t>ジカンスウ</t>
    </rPh>
    <phoneticPr fontId="6"/>
  </si>
  <si>
    <t>⑦常勤換算値</t>
    <rPh sb="1" eb="3">
      <t>ジョウキン</t>
    </rPh>
    <rPh sb="3" eb="5">
      <t>カンザン</t>
    </rPh>
    <rPh sb="5" eb="6">
      <t>チ</t>
    </rPh>
    <phoneticPr fontId="6"/>
  </si>
  <si>
    <t>⑧賃金改善実施月数</t>
    <rPh sb="1" eb="3">
      <t>チンギン</t>
    </rPh>
    <rPh sb="3" eb="5">
      <t>カイゼン</t>
    </rPh>
    <rPh sb="5" eb="7">
      <t>ジッシ</t>
    </rPh>
    <rPh sb="7" eb="9">
      <t>ツキスウ</t>
    </rPh>
    <phoneticPr fontId="6"/>
  </si>
  <si>
    <t>　・月例手当には、通勤手当、扶養手当等の個人的な事情に基づいて支給されるものは含まない。</t>
  </si>
  <si>
    <r>
      <rPr>
        <sz val="11"/>
        <color theme="1"/>
        <rFont val="Segoe UI Symbol"/>
      </rPr>
      <t>②</t>
    </r>
    <r>
      <rPr>
        <sz val="11"/>
        <color theme="1"/>
        <rFont val="HGｺﾞｼｯｸM"/>
      </rPr>
      <t>前年度における賃金の総額</t>
    </r>
  </si>
  <si>
    <t>③賃金改善見込額</t>
    <rPh sb="1" eb="3">
      <t>チンギン</t>
    </rPh>
    <rPh sb="3" eb="5">
      <t>カイゼン</t>
    </rPh>
    <rPh sb="5" eb="7">
      <t>ミコミ</t>
    </rPh>
    <rPh sb="7" eb="8">
      <t>ガク</t>
    </rPh>
    <phoneticPr fontId="19"/>
  </si>
  <si>
    <t>⑫その他</t>
    <rPh sb="3" eb="4">
      <t>タ</t>
    </rPh>
    <phoneticPr fontId="6"/>
  </si>
  <si>
    <t>賃金改善額　確認シート　</t>
  </si>
  <si>
    <t>水色セルについて入力してください。</t>
    <rPh sb="0" eb="2">
      <t>ミズイロ</t>
    </rPh>
    <rPh sb="8" eb="10">
      <t>ニュウリョク</t>
    </rPh>
    <phoneticPr fontId="19"/>
  </si>
  <si>
    <t>（注意点等　※必ずお読みください。）</t>
  </si>
  <si>
    <t>　・同一職員で、令和7年度中に職種、雇用形態、賃金等が変る場合は、行を分けて入力して下さい。</t>
  </si>
  <si>
    <t>賃金改善（見込）額</t>
    <rPh sb="0" eb="2">
      <t>チンギン</t>
    </rPh>
    <rPh sb="2" eb="4">
      <t>カイゼン</t>
    </rPh>
    <rPh sb="5" eb="7">
      <t>ミコミ</t>
    </rPh>
    <rPh sb="8" eb="9">
      <t>ガク</t>
    </rPh>
    <phoneticPr fontId="6"/>
  </si>
  <si>
    <t>　　※常勤職員2名配置加算における「常勤職員」の定義とは異なるのでご注意ください。</t>
  </si>
  <si>
    <t>　　　（早番）始業：午前8時　終業：午後1時　⇒勤務時間5時間</t>
  </si>
  <si>
    <t>　　</t>
  </si>
  <si>
    <t>ⓓ賃金改善実施月数</t>
  </si>
  <si>
    <t>　・ 処遇改善加算（月額9,000円相当賃金改善）を実施する月数。</t>
  </si>
  <si>
    <t>　・賃金改善額9,000円については、基本額となりますが、実際の引き上げについては、9,000円を超えて賃金改善を行うことも可能です。</t>
  </si>
  <si>
    <t>　・超過勤務時間数は含めない。</t>
  </si>
  <si>
    <t>ⓕ～ⓗ賃金改善後（R7年度）</t>
  </si>
  <si>
    <t>ⓙ～ⓛ賃金改善前（R4年1月時点）</t>
  </si>
  <si>
    <t>ⓠ常勤職員の1か月あたりの勤務時間数　</t>
  </si>
  <si>
    <t>ⓐ【対象職員名】</t>
    <rPh sb="3" eb="5">
      <t>ショクイン</t>
    </rPh>
    <rPh sb="5" eb="6">
      <t>メイ</t>
    </rPh>
    <phoneticPr fontId="6"/>
  </si>
  <si>
    <t>出雲　太郎</t>
    <rPh sb="0" eb="2">
      <t>イズモ</t>
    </rPh>
    <rPh sb="3" eb="5">
      <t>タロウ</t>
    </rPh>
    <phoneticPr fontId="6"/>
  </si>
  <si>
    <t>常勤職員</t>
    <rPh sb="0" eb="4">
      <t>ジョウ</t>
    </rPh>
    <phoneticPr fontId="6"/>
  </si>
  <si>
    <t>本事業による賃金改善に係る計画の具体的内容を職員に周知</t>
  </si>
  <si>
    <r>
      <t>ⓓ【賃金改善実施月数】</t>
    </r>
    <r>
      <rPr>
        <b/>
        <sz val="12"/>
        <color theme="1"/>
        <rFont val="游ゴシック"/>
      </rPr>
      <t>　</t>
    </r>
    <r>
      <rPr>
        <sz val="11"/>
        <color theme="1"/>
        <rFont val="游ゴシック"/>
      </rPr>
      <t>(単位：月)</t>
    </r>
    <r>
      <rPr>
        <b/>
        <sz val="12"/>
        <color theme="1"/>
        <rFont val="游ゴシック"/>
      </rPr>
      <t xml:space="preserve">
</t>
    </r>
    <r>
      <rPr>
        <sz val="11"/>
        <color theme="1"/>
        <rFont val="游ゴシック"/>
      </rPr>
      <t xml:space="preserve">
 処遇改善加算（月額9,000円相当賃金改善）を実施する月数
</t>
    </r>
    <rPh sb="2" eb="4">
      <t>チンギン</t>
    </rPh>
    <rPh sb="4" eb="6">
      <t>カイゼン</t>
    </rPh>
    <rPh sb="6" eb="8">
      <t>ジッシ</t>
    </rPh>
    <rPh sb="8" eb="10">
      <t>ゲッスウ</t>
    </rPh>
    <rPh sb="13" eb="15">
      <t>タンイ</t>
    </rPh>
    <rPh sb="16" eb="17">
      <t>ツキ</t>
    </rPh>
    <phoneticPr fontId="6"/>
  </si>
  <si>
    <t>（月給の場合）
160,000円×1月
（日給の場合）
8,000円×20日
（時給の場合）
1,250円×128時間　等</t>
    <rPh sb="1" eb="3">
      <t>ゲッキュウ</t>
    </rPh>
    <rPh sb="4" eb="6">
      <t>バアイ</t>
    </rPh>
    <rPh sb="15" eb="16">
      <t>エン</t>
    </rPh>
    <rPh sb="18" eb="19">
      <t>ツキ</t>
    </rPh>
    <rPh sb="21" eb="23">
      <t>ニッキュウ</t>
    </rPh>
    <rPh sb="24" eb="26">
      <t>バアイ</t>
    </rPh>
    <rPh sb="33" eb="34">
      <t>エン</t>
    </rPh>
    <rPh sb="37" eb="38">
      <t>ニチ</t>
    </rPh>
    <rPh sb="40" eb="42">
      <t>ジキュウ</t>
    </rPh>
    <rPh sb="43" eb="45">
      <t>バアイ</t>
    </rPh>
    <rPh sb="52" eb="53">
      <t>エン</t>
    </rPh>
    <rPh sb="57" eb="59">
      <t>ジカン</t>
    </rPh>
    <rPh sb="60" eb="61">
      <t>トウ</t>
    </rPh>
    <phoneticPr fontId="6"/>
  </si>
  <si>
    <r>
      <t>ⓛその他
賞与等</t>
    </r>
    <r>
      <rPr>
        <b/>
        <sz val="11"/>
        <color rgb="FFFF0000"/>
        <rFont val="游ゴシック"/>
      </rPr>
      <t>（年額）</t>
    </r>
    <rPh sb="3" eb="4">
      <t>タ</t>
    </rPh>
    <rPh sb="5" eb="8">
      <t>ショウヨトウ</t>
    </rPh>
    <rPh sb="9" eb="11">
      <t>ネンガク</t>
    </rPh>
    <phoneticPr fontId="6"/>
  </si>
  <si>
    <r>
      <t>ⓗその他
賞与等</t>
    </r>
    <r>
      <rPr>
        <b/>
        <sz val="11"/>
        <color rgb="FFFF0000"/>
        <rFont val="游ゴシック"/>
      </rPr>
      <t>（年額）</t>
    </r>
    <rPh sb="3" eb="4">
      <t>タ</t>
    </rPh>
    <rPh sb="5" eb="8">
      <t>ショウヨトウ</t>
    </rPh>
    <rPh sb="9" eb="11">
      <t>ネンガク</t>
    </rPh>
    <phoneticPr fontId="6"/>
  </si>
  <si>
    <t>ⓘ合計
((ⓕ+ⓖ)×ⓓ+ⓗ)</t>
    <rPh sb="1" eb="3">
      <t>ゴウケイ</t>
    </rPh>
    <phoneticPr fontId="6"/>
  </si>
  <si>
    <r>
      <t xml:space="preserve">根拠資料名等
</t>
    </r>
    <r>
      <rPr>
        <sz val="10"/>
        <color theme="1"/>
        <rFont val="游ゴシック"/>
      </rPr>
      <t>賃金台帳など根拠とした添付資料名等を入力ください。</t>
    </r>
    <rPh sb="0" eb="4">
      <t>コンキョシリョウ</t>
    </rPh>
    <rPh sb="4" eb="5">
      <t>メイ</t>
    </rPh>
    <rPh sb="5" eb="6">
      <t>トウ</t>
    </rPh>
    <rPh sb="8" eb="12">
      <t>チンギンダイチョウ</t>
    </rPh>
    <rPh sb="14" eb="16">
      <t>コンキョ</t>
    </rPh>
    <rPh sb="19" eb="21">
      <t>テンプ</t>
    </rPh>
    <rPh sb="21" eb="23">
      <t>シリョウ</t>
    </rPh>
    <rPh sb="23" eb="24">
      <t>メイ</t>
    </rPh>
    <rPh sb="24" eb="25">
      <t>トウ</t>
    </rPh>
    <rPh sb="26" eb="28">
      <t>ニュウリョク</t>
    </rPh>
    <phoneticPr fontId="6"/>
  </si>
  <si>
    <t>賃金台帳</t>
    <rPh sb="0" eb="4">
      <t>チンギ</t>
    </rPh>
    <phoneticPr fontId="6"/>
  </si>
  <si>
    <t>補助単価</t>
    <rPh sb="0" eb="2">
      <t>ホジョ</t>
    </rPh>
    <rPh sb="2" eb="4">
      <t>タンカ</t>
    </rPh>
    <phoneticPr fontId="6"/>
  </si>
  <si>
    <r>
      <t xml:space="preserve">【賃金改善前（R4年1月時点）】 </t>
    </r>
    <r>
      <rPr>
        <sz val="11"/>
        <color auto="1"/>
        <rFont val="游ゴシック"/>
      </rPr>
      <t xml:space="preserve">(単位：円)
</t>
    </r>
    <r>
      <rPr>
        <sz val="12"/>
        <color auto="1"/>
        <rFont val="游ゴシック"/>
      </rPr>
      <t xml:space="preserve">
・対象職員と同等の条件（雇用形態、職種、勤続年数、職責等）の場合の、
R4年1月時点の賃金等を入力してください。</t>
    </r>
    <rPh sb="26" eb="28">
      <t>タイショウ</t>
    </rPh>
    <rPh sb="28" eb="30">
      <t>ショクイン</t>
    </rPh>
    <rPh sb="55" eb="57">
      <t>バアイ</t>
    </rPh>
    <phoneticPr fontId="19"/>
  </si>
  <si>
    <t>ⓞ基本給又は決まって毎月支払う手当
(ⓝ-ⓟ)</t>
  </si>
  <si>
    <t>（月給の場合）
140,000円×1月
（日給の場合）
7,000円×20日
（時給の場合）
1,100円×128時間　等</t>
    <rPh sb="1" eb="3">
      <t>ゲッキュウ</t>
    </rPh>
    <rPh sb="4" eb="6">
      <t>バアイ</t>
    </rPh>
    <rPh sb="15" eb="16">
      <t>エン</t>
    </rPh>
    <rPh sb="18" eb="19">
      <t>ツキ</t>
    </rPh>
    <rPh sb="21" eb="23">
      <t>ニッキュウ</t>
    </rPh>
    <rPh sb="24" eb="26">
      <t>バアイ</t>
    </rPh>
    <rPh sb="33" eb="34">
      <t>エン</t>
    </rPh>
    <rPh sb="37" eb="38">
      <t>ニチ</t>
    </rPh>
    <rPh sb="40" eb="42">
      <t>ジキュウ</t>
    </rPh>
    <rPh sb="43" eb="45">
      <t>バアイ</t>
    </rPh>
    <rPh sb="52" eb="53">
      <t>エン</t>
    </rPh>
    <rPh sb="57" eb="59">
      <t>ジカン</t>
    </rPh>
    <rPh sb="60" eb="61">
      <t>トウ</t>
    </rPh>
    <phoneticPr fontId="6"/>
  </si>
  <si>
    <r>
      <t>ⓚ決まって毎月支払う
手当</t>
    </r>
    <r>
      <rPr>
        <b/>
        <sz val="11"/>
        <color rgb="FFFF0000"/>
        <rFont val="游ゴシック"/>
      </rPr>
      <t>（月額）</t>
    </r>
    <r>
      <rPr>
        <b/>
        <sz val="11"/>
        <color theme="1"/>
        <rFont val="游ゴシック"/>
      </rPr>
      <t xml:space="preserve">
</t>
    </r>
    <r>
      <rPr>
        <sz val="10"/>
        <color theme="1"/>
        <rFont val="游ゴシック"/>
      </rPr>
      <t>通勤手当、扶養手当等の個人的な事情に基づいて支給されるものは含みません。</t>
    </r>
    <rPh sb="1" eb="2">
      <t>キ</t>
    </rPh>
    <rPh sb="5" eb="7">
      <t>マイツキ</t>
    </rPh>
    <rPh sb="7" eb="9">
      <t>シハラ</t>
    </rPh>
    <rPh sb="11" eb="13">
      <t>テアテ</t>
    </rPh>
    <rPh sb="14" eb="16">
      <t>ゲツガク</t>
    </rPh>
    <phoneticPr fontId="6"/>
  </si>
  <si>
    <t>備考</t>
    <rPh sb="0" eb="2">
      <t>ビコウ</t>
    </rPh>
    <phoneticPr fontId="6"/>
  </si>
  <si>
    <t>手当：資格手当1万円
一時金：期末手当</t>
  </si>
  <si>
    <t>処遇改善事業（月額9,000円相当賃金改善）について</t>
    <rPh sb="0" eb="6">
      <t>ショグウカイゼンジギョウ</t>
    </rPh>
    <rPh sb="7" eb="9">
      <t>ツキガク</t>
    </rPh>
    <rPh sb="14" eb="15">
      <t>エン</t>
    </rPh>
    <rPh sb="15" eb="17">
      <t>ソウトウ</t>
    </rPh>
    <rPh sb="17" eb="19">
      <t>チンギン</t>
    </rPh>
    <rPh sb="19" eb="21">
      <t>カイゼン</t>
    </rPh>
    <phoneticPr fontId="6"/>
  </si>
  <si>
    <r>
      <rPr>
        <b/>
        <sz val="11"/>
        <color theme="1"/>
        <rFont val="HGｺﾞｼｯｸM"/>
      </rPr>
      <t>放課後児童支援員や補助員、事務職員等の放課後児童クラブに勤務する職員（非常勤職員や公立の職員も含む。）。</t>
    </r>
    <r>
      <rPr>
        <sz val="11"/>
        <color theme="1"/>
        <rFont val="HGｺﾞｼｯｸM"/>
      </rPr>
      <t xml:space="preserve">
※経営に携わる法人の役員である職員を除く。
※ここでいう「常勤職員」は、施設で定めた勤務時間（所定労働時間）の全てを勤務する者をいう。
・ただし、1日6時間以上かつ月20日以上勤務している者は、これを常勤職員とみなして含める。
・常勤換算値は「1.0人」となる
※非常勤の場合は常勤換算を行い算出する。常勤換算値は、１ヶ月当たりの勤務時間数を就業規則等で定めた常勤の１ヶ月当たりの勤務時間数で除して算出する（小数点第２位を四捨五入する。）。
⇒別紙「賃金改善内訳」参照</t>
    </r>
    <rPh sb="82" eb="84">
      <t>ジョウキン</t>
    </rPh>
    <rPh sb="84" eb="86">
      <t>ショクイン</t>
    </rPh>
    <rPh sb="185" eb="188">
      <t>ヒジョウキン</t>
    </rPh>
    <rPh sb="189" eb="191">
      <t>バアイ</t>
    </rPh>
    <rPh sb="192" eb="194">
      <t>ジョウキン</t>
    </rPh>
    <rPh sb="194" eb="196">
      <t>カンサン</t>
    </rPh>
    <rPh sb="197" eb="198">
      <t>オコナ</t>
    </rPh>
    <rPh sb="199" eb="201">
      <t>サンシュツ</t>
    </rPh>
    <rPh sb="275" eb="277">
      <t>ベッシ</t>
    </rPh>
    <rPh sb="278" eb="282">
      <t>チンギンカイゼン</t>
    </rPh>
    <rPh sb="282" eb="284">
      <t>ウチワケ</t>
    </rPh>
    <rPh sb="285" eb="287">
      <t>サンショウ</t>
    </rPh>
    <phoneticPr fontId="6"/>
  </si>
  <si>
    <t>実施要件</t>
  </si>
  <si>
    <t>事業実施期間</t>
    <rPh sb="0" eb="2">
      <t>ジギョウ</t>
    </rPh>
    <rPh sb="2" eb="4">
      <t>ジッシ</t>
    </rPh>
    <rPh sb="4" eb="6">
      <t>キカン</t>
    </rPh>
    <phoneticPr fontId="6"/>
  </si>
  <si>
    <t>うち、基本給又は決まって毎月支払う手当による賃金改善額</t>
    <rPh sb="3" eb="6">
      <t>キホンキュウ</t>
    </rPh>
    <rPh sb="6" eb="7">
      <t>マタ</t>
    </rPh>
    <rPh sb="8" eb="9">
      <t>キ</t>
    </rPh>
    <rPh sb="12" eb="14">
      <t>マイツキ</t>
    </rPh>
    <rPh sb="14" eb="16">
      <t>シハラ</t>
    </rPh>
    <rPh sb="17" eb="19">
      <t>テアテ</t>
    </rPh>
    <rPh sb="22" eb="24">
      <t>チンギン</t>
    </rPh>
    <rPh sb="24" eb="26">
      <t>カイゼン</t>
    </rPh>
    <rPh sb="26" eb="27">
      <t>ガク</t>
    </rPh>
    <phoneticPr fontId="6"/>
  </si>
  <si>
    <t>○子ども・子育て支援交付金交付要綱に定める職員１人当たりの単価をいう。</t>
    <rPh sb="1" eb="2">
      <t>コ</t>
    </rPh>
    <rPh sb="5" eb="7">
      <t>コソダ</t>
    </rPh>
    <rPh sb="8" eb="10">
      <t>シエン</t>
    </rPh>
    <rPh sb="10" eb="13">
      <t>コウフキン</t>
    </rPh>
    <rPh sb="13" eb="15">
      <t>コウフ</t>
    </rPh>
    <rPh sb="18" eb="19">
      <t>サダ</t>
    </rPh>
    <phoneticPr fontId="6"/>
  </si>
  <si>
    <r>
      <t>補助基準額</t>
    </r>
    <r>
      <rPr>
        <sz val="11"/>
        <color rgb="FFFF0000"/>
        <rFont val="ＭＳ Ｐゴシック"/>
      </rPr>
      <t>【常勤2名】</t>
    </r>
    <rPh sb="0" eb="2">
      <t>ホジョ</t>
    </rPh>
    <rPh sb="2" eb="4">
      <t>キジュン</t>
    </rPh>
    <rPh sb="4" eb="5">
      <t>ガク</t>
    </rPh>
    <rPh sb="6" eb="10">
      <t>ジョウ</t>
    </rPh>
    <phoneticPr fontId="19"/>
  </si>
  <si>
    <t>○放課後児童支援員等処遇改善事業（月額9,000円相当賃金改善）を実施する月数</t>
    <rPh sb="37" eb="38">
      <t>ツキ</t>
    </rPh>
    <rPh sb="38" eb="39">
      <t>スウ</t>
    </rPh>
    <phoneticPr fontId="6"/>
  </si>
  <si>
    <t>○職員の賃金改善（見込）額のうち、基本給又は決まって毎月支払う手当による賃金改善の合計額をいう。</t>
    <rPh sb="1" eb="3">
      <t>ショクイン</t>
    </rPh>
    <rPh sb="4" eb="6">
      <t>チンギン</t>
    </rPh>
    <rPh sb="6" eb="8">
      <t>カイゼン</t>
    </rPh>
    <rPh sb="9" eb="11">
      <t>ミコミ</t>
    </rPh>
    <rPh sb="12" eb="13">
      <t>ガク</t>
    </rPh>
    <rPh sb="17" eb="20">
      <t>キホンキュウ</t>
    </rPh>
    <rPh sb="20" eb="21">
      <t>マタ</t>
    </rPh>
    <rPh sb="22" eb="23">
      <t>キ</t>
    </rPh>
    <rPh sb="26" eb="28">
      <t>マイツキ</t>
    </rPh>
    <rPh sb="28" eb="30">
      <t>シハラ</t>
    </rPh>
    <rPh sb="31" eb="33">
      <t>テアテ</t>
    </rPh>
    <rPh sb="36" eb="38">
      <t>チンギン</t>
    </rPh>
    <rPh sb="38" eb="40">
      <t>カイゼン</t>
    </rPh>
    <rPh sb="41" eb="43">
      <t>ゴウケイ</t>
    </rPh>
    <rPh sb="43" eb="44">
      <t>ガク</t>
    </rPh>
    <phoneticPr fontId="6"/>
  </si>
  <si>
    <t>○職員の賃金改善に伴い増加する法定福利費等の事業主負担分の合計額をいう。
○なお、法定福利費等の事業主負担分については、
「前年度における法定福利費等の事業主負担分の総額」÷「前年度における賃金の総額」×「賃金改善額」
により算出すること。</t>
    <rPh sb="1" eb="3">
      <t>ショクイン</t>
    </rPh>
    <rPh sb="4" eb="6">
      <t>チンギン</t>
    </rPh>
    <rPh sb="6" eb="8">
      <t>カイゼン</t>
    </rPh>
    <rPh sb="9" eb="10">
      <t>トモナ</t>
    </rPh>
    <rPh sb="11" eb="13">
      <t>ゾウカ</t>
    </rPh>
    <rPh sb="15" eb="17">
      <t>ホウテイ</t>
    </rPh>
    <rPh sb="17" eb="20">
      <t>フクリヒ</t>
    </rPh>
    <rPh sb="20" eb="21">
      <t>トウ</t>
    </rPh>
    <rPh sb="22" eb="25">
      <t>ジギョウヌシ</t>
    </rPh>
    <rPh sb="25" eb="28">
      <t>フタンブン</t>
    </rPh>
    <rPh sb="29" eb="32">
      <t>ゴウケイガク</t>
    </rPh>
    <rPh sb="63" eb="66">
      <t>ゼンネンド</t>
    </rPh>
    <rPh sb="89" eb="92">
      <t>ゼンネンド</t>
    </rPh>
    <phoneticPr fontId="6"/>
  </si>
  <si>
    <t>○年度途中の採用や退職がある場合にはその旨、また、賃金改善額が他の職員と比較して高額（低額、賃金改善を実施しない場合も含む）である場合についてはその理由を記載すること。</t>
  </si>
  <si>
    <r>
      <t>開所日
日数加算
(③×</t>
    </r>
    <r>
      <rPr>
        <sz val="9"/>
        <color rgb="FFFF0000"/>
        <rFont val="ＭＳ Ｐゴシック"/>
      </rPr>
      <t>28,000</t>
    </r>
    <r>
      <rPr>
        <sz val="9"/>
        <color theme="1"/>
        <rFont val="ＭＳ Ｐゴシック"/>
      </rPr>
      <t>or21,000円)</t>
    </r>
  </si>
  <si>
    <t>対象経費の
実支出額</t>
    <rPh sb="0" eb="5">
      <t>たいしょう</t>
    </rPh>
    <rPh sb="6" eb="7">
      <t>じつ</t>
    </rPh>
    <rPh sb="7" eb="10">
      <t>ししゅつがく</t>
    </rPh>
    <phoneticPr fontId="6" type="Hiragana"/>
  </si>
  <si>
    <t>３．常勤職員（支援員、みなし支援員）配置計画</t>
    <rPh sb="2" eb="4">
      <t>ジョウキン</t>
    </rPh>
    <rPh sb="4" eb="6">
      <t>ショクイン</t>
    </rPh>
    <rPh sb="7" eb="9">
      <t>シエン</t>
    </rPh>
    <rPh sb="9" eb="10">
      <t>イン</t>
    </rPh>
    <rPh sb="14" eb="17">
      <t>シエン</t>
    </rPh>
    <rPh sb="18" eb="20">
      <t>ハイチ</t>
    </rPh>
    <rPh sb="20" eb="22">
      <t>ケイカク</t>
    </rPh>
    <phoneticPr fontId="19"/>
  </si>
  <si>
    <t>２．㊴欄は、障がい児を3人以上受け入れ、かつ、支援員等を配置する（した）月数を記入すること。</t>
    <rPh sb="3" eb="4">
      <t>らん</t>
    </rPh>
    <rPh sb="6" eb="7">
      <t>しょう</t>
    </rPh>
    <rPh sb="12" eb="15">
      <t>にんいじょう</t>
    </rPh>
    <rPh sb="15" eb="16">
      <t>う</t>
    </rPh>
    <rPh sb="17" eb="18">
      <t>い</t>
    </rPh>
    <rPh sb="23" eb="28">
      <t>しえんいん</t>
    </rPh>
    <rPh sb="28" eb="30">
      <t>はいち</t>
    </rPh>
    <rPh sb="36" eb="38">
      <t>つきすう</t>
    </rPh>
    <rPh sb="39" eb="41">
      <t>きにゅう</t>
    </rPh>
    <phoneticPr fontId="6" type="Hiragana"/>
  </si>
  <si>
    <t>６．⑫欄及び⑬欄は、新規開所又は途中閉所する（した）年月日を記入し、事業実施月（1月に満たない端数を生じたときは、これを1月とする。）が12月に満たない場合は、基準額は「事業実施月数÷12」を乗じた額（1円未満切り捨て）を⑱～⑳欄に記入すること。</t>
    <rPh sb="3" eb="4">
      <t>ラン</t>
    </rPh>
    <rPh sb="4" eb="5">
      <t>オヨ</t>
    </rPh>
    <rPh sb="7" eb="8">
      <t>ラン</t>
    </rPh>
    <rPh sb="10" eb="12">
      <t>シンキ</t>
    </rPh>
    <rPh sb="12" eb="14">
      <t>カイショ</t>
    </rPh>
    <rPh sb="14" eb="15">
      <t>マタ</t>
    </rPh>
    <rPh sb="26" eb="27">
      <t>ネン</t>
    </rPh>
    <rPh sb="114" eb="115">
      <t>ラン</t>
    </rPh>
    <phoneticPr fontId="19"/>
  </si>
  <si>
    <t>７．⑰欄は、常勤職員2名配置の事業実施月数（1月に満たない端数を生じたときは、これを1月とする。）を記入し、事業実施月が12月に満たない場合は、基準額は「事業実施月数÷12」を乗じた額（1円未満切り捨て）に、条例どおり支援員と補助員を配置した場合の基準額に「(12-事業実施月数)÷12」を乗じた額(1円未満切り捨て)を足したものを⑱～⑳欄に記入すること。</t>
    <rPh sb="3" eb="4">
      <t>らん</t>
    </rPh>
    <rPh sb="6" eb="8">
      <t>じょうきん</t>
    </rPh>
    <rPh sb="8" eb="10">
      <t>しょくいん</t>
    </rPh>
    <rPh sb="11" eb="12">
      <t>めい</t>
    </rPh>
    <rPh sb="12" eb="14">
      <t>はいち</t>
    </rPh>
    <rPh sb="15" eb="17">
      <t>じぎょう</t>
    </rPh>
    <rPh sb="17" eb="19">
      <t>じっし</t>
    </rPh>
    <rPh sb="19" eb="21">
      <t>つきすう</t>
    </rPh>
    <rPh sb="50" eb="52">
      <t>きにゅう</t>
    </rPh>
    <rPh sb="104" eb="106">
      <t>じょうれい</t>
    </rPh>
    <rPh sb="109" eb="112">
      <t>しえんいん</t>
    </rPh>
    <rPh sb="113" eb="116">
      <t>ほじょいん</t>
    </rPh>
    <rPh sb="117" eb="119">
      <t>はいち</t>
    </rPh>
    <rPh sb="121" eb="123">
      <t>ばあい</t>
    </rPh>
    <rPh sb="124" eb="127">
      <t>きじゅんがく</t>
    </rPh>
    <rPh sb="133" eb="135">
      <t>じぎょう</t>
    </rPh>
    <rPh sb="135" eb="137">
      <t>じっし</t>
    </rPh>
    <rPh sb="137" eb="139">
      <t>つきすう</t>
    </rPh>
    <rPh sb="145" eb="149">
      <t>じょう</t>
    </rPh>
    <rPh sb="151" eb="154">
      <t>えんみ</t>
    </rPh>
    <rPh sb="154" eb="155">
      <t>き</t>
    </rPh>
    <rPh sb="156" eb="157">
      <t>す</t>
    </rPh>
    <rPh sb="160" eb="161">
      <t>た</t>
    </rPh>
    <rPh sb="169" eb="170">
      <t>らん</t>
    </rPh>
    <phoneticPr fontId="6" type="Hiragana"/>
  </si>
  <si>
    <t>放課後児童クラブ運営費補助金　補助対象経費内訳書</t>
    <rPh sb="0" eb="3">
      <t>ホウカゴ</t>
    </rPh>
    <rPh sb="3" eb="5">
      <t>ジドウ</t>
    </rPh>
    <rPh sb="8" eb="10">
      <t>ウンエイ</t>
    </rPh>
    <rPh sb="10" eb="11">
      <t>ヒ</t>
    </rPh>
    <rPh sb="11" eb="14">
      <t>ホジョキン</t>
    </rPh>
    <rPh sb="15" eb="17">
      <t>ホジョ</t>
    </rPh>
    <rPh sb="17" eb="19">
      <t>タイショウ</t>
    </rPh>
    <rPh sb="19" eb="21">
      <t>ケイヒ</t>
    </rPh>
    <rPh sb="21" eb="24">
      <t>ウチワケショ</t>
    </rPh>
    <phoneticPr fontId="19"/>
  </si>
  <si>
    <t>⑩賃金改善見込額（令和９年度の総額）</t>
    <rPh sb="1" eb="3">
      <t>チンギン</t>
    </rPh>
    <rPh sb="3" eb="5">
      <t>カイゼン</t>
    </rPh>
    <rPh sb="5" eb="7">
      <t>ミコ</t>
    </rPh>
    <rPh sb="7" eb="8">
      <t>ガク</t>
    </rPh>
    <rPh sb="9" eb="11">
      <t>レイワ</t>
    </rPh>
    <rPh sb="12" eb="14">
      <t>ネンド</t>
    </rPh>
    <rPh sb="15" eb="17">
      <t>ソウガク</t>
    </rPh>
    <phoneticPr fontId="6"/>
  </si>
  <si>
    <t>令和９年度</t>
    <rPh sb="0" eb="2">
      <t>レイワ</t>
    </rPh>
    <rPh sb="3" eb="5">
      <t>ネンド</t>
    </rPh>
    <phoneticPr fontId="6"/>
  </si>
  <si>
    <r>
      <t>【放課後児童クラブ運営費補助金　積算書】※</t>
    </r>
    <r>
      <rPr>
        <b/>
        <sz val="14"/>
        <color auto="1"/>
        <rFont val="ＭＳ Ｐゴシック"/>
      </rPr>
      <t>１支援単位あたり</t>
    </r>
    <rPh sb="1" eb="4">
      <t>ホウカゴ</t>
    </rPh>
    <rPh sb="4" eb="6">
      <t>ジドウ</t>
    </rPh>
    <rPh sb="9" eb="11">
      <t>ウンエイ</t>
    </rPh>
    <rPh sb="11" eb="12">
      <t>ヒ</t>
    </rPh>
    <rPh sb="12" eb="15">
      <t>ホジョキン</t>
    </rPh>
    <rPh sb="16" eb="18">
      <t>セキサン</t>
    </rPh>
    <rPh sb="18" eb="19">
      <t>ショ</t>
    </rPh>
    <rPh sb="22" eb="26">
      <t>シエンタ</t>
    </rPh>
    <phoneticPr fontId="19"/>
  </si>
  <si>
    <t>(b+d+f)</t>
  </si>
</sst>
</file>

<file path=xl/styles.xml><?xml version="1.0" encoding="utf-8"?>
<styleSheet xmlns="http://schemas.openxmlformats.org/spreadsheetml/2006/main" xmlns:r="http://schemas.openxmlformats.org/officeDocument/2006/relationships" xmlns:mc="http://schemas.openxmlformats.org/markup-compatibility/2006">
  <numFmts count="20">
    <numFmt numFmtId="41" formatCode="_ * #,##0_ ;_ * \-#,##0_ ;_ * &quot;-&quot;_ ;_ @_ "/>
    <numFmt numFmtId="176" formatCode="[$-411]ge.m.d;@"/>
    <numFmt numFmtId="177" formatCode="#,##0_ "/>
    <numFmt numFmtId="178" formatCode="#,##0.0;&quot;▲ &quot;#,##0.0;&quot;-&quot;"/>
    <numFmt numFmtId="179" formatCode="0_);[Red]\(0\)"/>
    <numFmt numFmtId="180" formatCode="0&quot;人&quot;\ "/>
    <numFmt numFmtId="181" formatCode="0.00&quot;時間&quot;\ "/>
    <numFmt numFmtId="182" formatCode="0.00_ "/>
    <numFmt numFmtId="183" formatCode="0&quot;日&quot;\ "/>
    <numFmt numFmtId="184" formatCode="#,##0&quot;人&quot;;&quot;△ &quot;#,##0&quot;人&quot;"/>
    <numFmt numFmtId="185" formatCode="#,##0_ &quot;人&quot;"/>
    <numFmt numFmtId="186" formatCode="0&quot;時間&quot;\ "/>
    <numFmt numFmtId="187" formatCode="#,##0;&quot;▲ &quot;#,##0;&quot;-&quot;"/>
    <numFmt numFmtId="188" formatCode="\(0.0%\)"/>
    <numFmt numFmtId="189" formatCode="#"/>
    <numFmt numFmtId="190" formatCode="#,##0&quot;円&quot;;[Red]\-#,##0"/>
    <numFmt numFmtId="191" formatCode="0.0&quot;人&quot;\ "/>
    <numFmt numFmtId="192" formatCode="0.0&quot;時間&quot;\ "/>
    <numFmt numFmtId="193" formatCode="#,##0&quot;月&quot;;[Red]\-#,##0"/>
    <numFmt numFmtId="194" formatCode="0_ "/>
  </numFmts>
  <fonts count="68">
    <font>
      <sz val="11"/>
      <color theme="1"/>
      <name val="ＭＳ Ｐゴシック"/>
      <family val="3"/>
      <scheme val="minor"/>
    </font>
    <font>
      <sz val="11"/>
      <color theme="1"/>
      <name val="游ゴシック"/>
      <family val="3"/>
    </font>
    <font>
      <sz val="11"/>
      <color theme="1"/>
      <name val="ＭＳ Ｐゴシック"/>
      <family val="3"/>
      <scheme val="minor"/>
    </font>
    <font>
      <sz val="11"/>
      <color auto="1"/>
      <name val="ＭＳ Ｐゴシック"/>
      <family val="3"/>
    </font>
    <font>
      <sz val="11"/>
      <color indexed="8"/>
      <name val="ＭＳ Ｐゴシック"/>
      <family val="3"/>
      <scheme val="minor"/>
    </font>
    <font>
      <sz val="10"/>
      <color auto="1"/>
      <name val="ＭＳ Ｐゴシック"/>
      <family val="3"/>
    </font>
    <font>
      <sz val="6"/>
      <color auto="1"/>
      <name val="游ゴシック"/>
      <family val="3"/>
    </font>
    <font>
      <sz val="10"/>
      <color theme="1"/>
      <name val="ＭＳ Ｐゴシック"/>
      <family val="3"/>
      <scheme val="minor"/>
    </font>
    <font>
      <sz val="14"/>
      <color auto="1"/>
      <name val="ＭＳ Ｐゴシック"/>
      <family val="3"/>
    </font>
    <font>
      <sz val="12"/>
      <color auto="1"/>
      <name val="ＭＳ Ｐゴシック"/>
      <family val="3"/>
    </font>
    <font>
      <sz val="10"/>
      <color rgb="FF0000CC"/>
      <name val="ＭＳ Ｐゴシック"/>
      <family val="3"/>
      <scheme val="minor"/>
    </font>
    <font>
      <sz val="9"/>
      <color auto="1"/>
      <name val="ＭＳ Ｐゴシック"/>
      <family val="3"/>
    </font>
    <font>
      <sz val="12"/>
      <color theme="1"/>
      <name val="ＭＳ Ｐゴシック"/>
      <family val="3"/>
      <scheme val="minor"/>
    </font>
    <font>
      <sz val="9"/>
      <color theme="1"/>
      <name val="ＭＳ Ｐゴシック"/>
      <family val="3"/>
      <scheme val="minor"/>
    </font>
    <font>
      <b/>
      <sz val="12"/>
      <color theme="1"/>
      <name val="ＭＳ Ｐゴシック"/>
      <family val="3"/>
      <scheme val="minor"/>
    </font>
    <font>
      <b/>
      <sz val="9"/>
      <color theme="1"/>
      <name val="ＭＳ Ｐゴシック"/>
      <family val="3"/>
    </font>
    <font>
      <sz val="10"/>
      <color rgb="FFFF0000"/>
      <name val="ＭＳ Ｐゴシック"/>
      <family val="3"/>
      <scheme val="minor"/>
    </font>
    <font>
      <u/>
      <sz val="12"/>
      <color rgb="FF0000CC"/>
      <name val="ＭＳ Ｐゴシック"/>
      <family val="3"/>
    </font>
    <font>
      <sz val="10"/>
      <color indexed="8"/>
      <name val="ＭＳ Ｐゴシック"/>
      <family val="3"/>
      <scheme val="minor"/>
    </font>
    <font>
      <sz val="6"/>
      <color auto="1"/>
      <name val="ＭＳ Ｐゴシック"/>
      <family val="3"/>
    </font>
    <font>
      <b/>
      <sz val="14"/>
      <color theme="1"/>
      <name val="ＭＳ Ｐゴシック"/>
      <family val="3"/>
      <scheme val="minor"/>
    </font>
    <font>
      <sz val="11"/>
      <color rgb="FF0000CC"/>
      <name val="ＭＳ Ｐゴシック"/>
      <family val="3"/>
      <scheme val="minor"/>
    </font>
    <font>
      <sz val="11"/>
      <color theme="1"/>
      <name val="BIZ UDゴシック"/>
      <family val="3"/>
    </font>
    <font>
      <b/>
      <sz val="18"/>
      <color theme="0"/>
      <name val="BIZ UDゴシック"/>
      <family val="3"/>
    </font>
    <font>
      <b/>
      <sz val="14"/>
      <color theme="1"/>
      <name val="BIZ UDゴシック"/>
      <family val="3"/>
    </font>
    <font>
      <sz val="11"/>
      <color theme="1"/>
      <name val="ＭＳ 明朝"/>
      <family val="1"/>
    </font>
    <font>
      <b/>
      <sz val="14"/>
      <color auto="1"/>
      <name val="BIZ UDゴシック"/>
      <family val="3"/>
    </font>
    <font>
      <sz val="11"/>
      <color auto="1"/>
      <name val="ＭＳ 明朝"/>
      <family val="1"/>
    </font>
    <font>
      <sz val="11"/>
      <color auto="1"/>
      <name val="BIZ UDゴシック"/>
      <family val="3"/>
    </font>
    <font>
      <b/>
      <sz val="11"/>
      <color indexed="8"/>
      <name val="ＭＳ 明朝"/>
      <family val="1"/>
    </font>
    <font>
      <sz val="12"/>
      <color indexed="8"/>
      <name val="ＭＳ 明朝"/>
      <family val="1"/>
    </font>
    <font>
      <sz val="11"/>
      <color rgb="FF0000CC"/>
      <name val="ＭＳ 明朝"/>
      <family val="1"/>
    </font>
    <font>
      <u/>
      <sz val="14"/>
      <color rgb="FF0000CC"/>
      <name val="BIZ UDゴシック"/>
      <family val="3"/>
    </font>
    <font>
      <sz val="10"/>
      <color theme="1"/>
      <name val="ＭＳ 明朝"/>
      <family val="1"/>
    </font>
    <font>
      <sz val="11"/>
      <color rgb="FF0000CC"/>
      <name val="BIZ UDゴシック"/>
      <family val="3"/>
    </font>
    <font>
      <sz val="9"/>
      <color theme="1"/>
      <name val="BIZ UDゴシック"/>
      <family val="3"/>
    </font>
    <font>
      <sz val="10"/>
      <color theme="1"/>
      <name val="BIZ UDゴシック"/>
      <family val="3"/>
    </font>
    <font>
      <sz val="10"/>
      <color auto="1"/>
      <name val="BIZ UDゴシック"/>
      <family val="3"/>
    </font>
    <font>
      <sz val="9"/>
      <color auto="1"/>
      <name val="BIZ UDゴシック"/>
      <family val="3"/>
    </font>
    <font>
      <sz val="11"/>
      <color theme="1"/>
      <name val="HGｺﾞｼｯｸM"/>
      <family val="3"/>
    </font>
    <font>
      <b/>
      <sz val="11"/>
      <color theme="1"/>
      <name val="HGｺﾞｼｯｸM"/>
      <family val="3"/>
    </font>
    <font>
      <sz val="12"/>
      <color theme="1"/>
      <name val="ＤＦ特太ゴシック体"/>
      <family val="3"/>
    </font>
    <font>
      <sz val="11"/>
      <color rgb="FF0000CC"/>
      <name val="HGｺﾞｼｯｸM"/>
      <family val="3"/>
    </font>
    <font>
      <sz val="20"/>
      <color theme="1"/>
      <name val="ＤＦ特太ゴシック体"/>
      <family val="3"/>
    </font>
    <font>
      <sz val="11"/>
      <color auto="1"/>
      <name val="HGｺﾞｼｯｸM"/>
      <family val="3"/>
    </font>
    <font>
      <b/>
      <sz val="11"/>
      <color rgb="FF0000CC"/>
      <name val="HGｺﾞｼｯｸM"/>
      <family val="3"/>
    </font>
    <font>
      <b/>
      <sz val="10"/>
      <color theme="1"/>
      <name val="HGｺﾞｼｯｸM"/>
      <family val="3"/>
    </font>
    <font>
      <b/>
      <sz val="8"/>
      <color theme="1"/>
      <name val="HGｺﾞｼｯｸM"/>
      <family val="3"/>
    </font>
    <font>
      <b/>
      <sz val="10"/>
      <color rgb="FF0000CC"/>
      <name val="HGｺﾞｼｯｸM"/>
      <family val="3"/>
    </font>
    <font>
      <b/>
      <sz val="28"/>
      <color theme="0"/>
      <name val="游ゴシック"/>
      <family val="3"/>
    </font>
    <font>
      <b/>
      <sz val="14"/>
      <color auto="1"/>
      <name val="游ゴシック"/>
      <family val="3"/>
    </font>
    <font>
      <b/>
      <sz val="12"/>
      <color auto="1"/>
      <name val="游ゴシック"/>
      <family val="3"/>
    </font>
    <font>
      <sz val="12"/>
      <color auto="1"/>
      <name val="游ゴシック"/>
      <family val="3"/>
    </font>
    <font>
      <b/>
      <sz val="12"/>
      <color theme="1"/>
      <name val="游ゴシック"/>
      <family val="3"/>
    </font>
    <font>
      <b/>
      <sz val="14"/>
      <color theme="1"/>
      <name val="游ゴシック"/>
      <family val="3"/>
    </font>
    <font>
      <b/>
      <sz val="11"/>
      <color theme="1"/>
      <name val="ＭＳ ゴシック"/>
      <family val="3"/>
    </font>
    <font>
      <b/>
      <sz val="11"/>
      <color theme="1"/>
      <name val="游ゴシック"/>
      <family val="3"/>
    </font>
    <font>
      <sz val="11"/>
      <color theme="1"/>
      <name val="ＭＳ ゴシック"/>
      <family val="3"/>
    </font>
    <font>
      <sz val="11"/>
      <color rgb="FF0000CC"/>
      <name val="游ゴシック"/>
      <family val="3"/>
    </font>
    <font>
      <sz val="10"/>
      <color theme="1"/>
      <name val="游ゴシック"/>
      <family val="3"/>
    </font>
    <font>
      <sz val="14"/>
      <color auto="1"/>
      <name val="游ゴシック"/>
      <family val="3"/>
    </font>
    <font>
      <b/>
      <sz val="18"/>
      <color theme="1"/>
      <name val="ＭＳ ゴシック"/>
      <family val="3"/>
    </font>
    <font>
      <b/>
      <sz val="16"/>
      <color theme="1"/>
      <name val="HGｺﾞｼｯｸM"/>
      <family val="3"/>
    </font>
    <font>
      <sz val="11"/>
      <color rgb="FFFF0000"/>
      <name val="ＭＳ Ｐゴシック"/>
      <family val="3"/>
      <scheme val="minor"/>
    </font>
    <font>
      <sz val="9"/>
      <color rgb="FFFF0000"/>
      <name val="ＭＳ Ｐゴシック"/>
      <family val="3"/>
      <scheme val="minor"/>
    </font>
    <font>
      <sz val="9"/>
      <color indexed="8"/>
      <name val="ＭＳ Ｐゴシック"/>
      <family val="3"/>
      <scheme val="minor"/>
    </font>
    <font>
      <sz val="6"/>
      <color auto="1"/>
      <name val="ＭＳ 明朝"/>
      <family val="1"/>
    </font>
    <font>
      <sz val="10"/>
      <color auto="1"/>
      <name val="ＭＳ Ｐゴシック"/>
      <family val="3"/>
    </font>
  </fonts>
  <fills count="14">
    <fill>
      <patternFill patternType="none"/>
    </fill>
    <fill>
      <patternFill patternType="gray125"/>
    </fill>
    <fill>
      <patternFill patternType="solid">
        <fgColor indexed="9"/>
        <bgColor indexed="64"/>
      </patternFill>
    </fill>
    <fill>
      <patternFill patternType="solid">
        <fgColor rgb="FFFDF0E9"/>
        <bgColor indexed="64"/>
      </patternFill>
    </fill>
    <fill>
      <patternFill patternType="solid">
        <fgColor rgb="FFEFF6EA"/>
        <bgColor indexed="64"/>
      </patternFill>
    </fill>
    <fill>
      <patternFill patternType="solid">
        <fgColor theme="4" tint="0.8"/>
        <bgColor indexed="64"/>
      </patternFill>
    </fill>
    <fill>
      <patternFill patternType="solid">
        <fgColor theme="6" tint="0.8"/>
        <bgColor indexed="64"/>
      </patternFill>
    </fill>
    <fill>
      <patternFill patternType="solid">
        <fgColor theme="0"/>
        <bgColor indexed="64"/>
      </patternFill>
    </fill>
    <fill>
      <patternFill patternType="solid">
        <fgColor rgb="FF002060"/>
        <bgColor indexed="64"/>
      </patternFill>
    </fill>
    <fill>
      <patternFill patternType="solid">
        <fgColor theme="0" tint="-0.15"/>
        <bgColor indexed="64"/>
      </patternFill>
    </fill>
    <fill>
      <patternFill patternType="solid">
        <fgColor theme="0" tint="-5.e-002"/>
        <bgColor indexed="64"/>
      </patternFill>
    </fill>
    <fill>
      <patternFill patternType="solid">
        <fgColor theme="0" tint="-0.14000000000000001"/>
        <bgColor indexed="64"/>
      </patternFill>
    </fill>
    <fill>
      <patternFill patternType="solid">
        <fgColor theme="7" tint="0.8"/>
        <bgColor indexed="64"/>
      </patternFill>
    </fill>
    <fill>
      <patternFill patternType="solid">
        <fgColor theme="9" tint="0.8"/>
        <bgColor indexed="64"/>
      </patternFill>
    </fill>
  </fills>
  <borders count="20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double">
        <color auto="1"/>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double">
        <color auto="1"/>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auto="1"/>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thin">
        <color auto="1"/>
      </bottom>
      <diagonal/>
    </border>
    <border>
      <left style="thin">
        <color indexed="64"/>
      </left>
      <right/>
      <top style="thin">
        <color auto="1"/>
      </top>
      <bottom/>
      <diagonal/>
    </border>
    <border>
      <left style="thin">
        <color indexed="64"/>
      </left>
      <right/>
      <top/>
      <bottom style="double">
        <color auto="1"/>
      </bottom>
      <diagonal/>
    </border>
    <border>
      <left style="thin">
        <color indexed="64"/>
      </left>
      <right/>
      <top/>
      <bottom style="medium">
        <color indexed="64"/>
      </bottom>
      <diagonal/>
    </border>
    <border>
      <left/>
      <right/>
      <top/>
      <bottom style="thin">
        <color indexed="64"/>
      </bottom>
      <diagonal/>
    </border>
    <border>
      <left/>
      <right/>
      <top/>
      <bottom style="thin">
        <color auto="1"/>
      </bottom>
      <diagonal/>
    </border>
    <border>
      <left/>
      <right/>
      <top style="thin">
        <color auto="1"/>
      </top>
      <bottom/>
      <diagonal/>
    </border>
    <border>
      <left/>
      <right/>
      <top/>
      <bottom style="double">
        <color auto="1"/>
      </bottom>
      <diagonal/>
    </border>
    <border>
      <left/>
      <right/>
      <top/>
      <bottom style="medium">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auto="1"/>
      </bottom>
      <diagonal/>
    </border>
    <border>
      <left/>
      <right style="thin">
        <color indexed="64"/>
      </right>
      <top style="thin">
        <color auto="1"/>
      </top>
      <bottom/>
      <diagonal/>
    </border>
    <border>
      <left/>
      <right style="thin">
        <color indexed="64"/>
      </right>
      <top/>
      <bottom style="double">
        <color auto="1"/>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double">
        <color auto="1"/>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auto="1"/>
      </bottom>
      <diagonal/>
    </border>
    <border>
      <left/>
      <right style="medium">
        <color indexed="64"/>
      </right>
      <top style="thin">
        <color auto="1"/>
      </top>
      <bottom/>
      <diagonal/>
    </border>
    <border>
      <left/>
      <right style="medium">
        <color indexed="64"/>
      </right>
      <top/>
      <bottom style="double">
        <color auto="1"/>
      </bottom>
      <diagonal/>
    </border>
    <border>
      <left/>
      <right style="medium">
        <color indexed="64"/>
      </right>
      <top/>
      <bottom style="medium">
        <color indexed="64"/>
      </bottom>
      <diagonal/>
    </border>
    <border>
      <left/>
      <right style="thin">
        <color auto="1"/>
      </right>
      <top style="medium">
        <color indexed="64"/>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style="double">
        <color auto="1"/>
      </bottom>
      <diagonal/>
    </border>
    <border>
      <left/>
      <right style="thin">
        <color auto="1"/>
      </right>
      <top/>
      <bottom style="medium">
        <color indexed="64"/>
      </bottom>
      <diagonal/>
    </border>
    <border>
      <left/>
      <right/>
      <top style="double">
        <color auto="1"/>
      </top>
      <bottom/>
      <diagonal/>
    </border>
    <border>
      <left style="thin">
        <color indexed="64"/>
      </left>
      <right/>
      <top style="medium">
        <color auto="1"/>
      </top>
      <bottom/>
      <diagonal/>
    </border>
    <border>
      <left style="thin">
        <color indexed="64"/>
      </left>
      <right/>
      <top/>
      <bottom style="medium">
        <color auto="1"/>
      </bottom>
      <diagonal/>
    </border>
    <border>
      <left/>
      <right/>
      <top style="medium">
        <color auto="1"/>
      </top>
      <bottom/>
      <diagonal/>
    </border>
    <border>
      <left/>
      <right/>
      <top/>
      <bottom style="medium">
        <color auto="1"/>
      </bottom>
      <diagonal/>
    </border>
    <border>
      <left/>
      <right style="thin">
        <color indexed="64"/>
      </right>
      <top/>
      <bottom style="medium">
        <color auto="1"/>
      </bottom>
      <diagonal/>
    </border>
    <border>
      <left style="thick">
        <color auto="1"/>
      </left>
      <right/>
      <top style="thick">
        <color auto="1"/>
      </top>
      <bottom style="thin">
        <color indexed="64"/>
      </bottom>
      <diagonal/>
    </border>
    <border>
      <left style="thick">
        <color auto="1"/>
      </left>
      <right/>
      <top style="thin">
        <color indexed="64"/>
      </top>
      <bottom style="thin">
        <color indexed="64"/>
      </bottom>
      <diagonal/>
    </border>
    <border>
      <left style="thick">
        <color auto="1"/>
      </left>
      <right/>
      <top style="thin">
        <color indexed="64"/>
      </top>
      <bottom/>
      <diagonal/>
    </border>
    <border>
      <left style="thick">
        <color auto="1"/>
      </left>
      <right/>
      <top style="double">
        <color auto="1"/>
      </top>
      <bottom style="thin">
        <color indexed="64"/>
      </bottom>
      <diagonal/>
    </border>
    <border>
      <left style="thick">
        <color auto="1"/>
      </left>
      <right/>
      <top style="thin">
        <color indexed="64"/>
      </top>
      <bottom style="thick">
        <color auto="1"/>
      </bottom>
      <diagonal/>
    </border>
    <border>
      <left/>
      <right/>
      <top style="thick">
        <color auto="1"/>
      </top>
      <bottom style="thin">
        <color indexed="64"/>
      </bottom>
      <diagonal/>
    </border>
    <border>
      <left/>
      <right/>
      <top style="thin">
        <color indexed="64"/>
      </top>
      <bottom style="thick">
        <color auto="1"/>
      </bottom>
      <diagonal/>
    </border>
    <border>
      <left style="thin">
        <color indexed="64"/>
      </left>
      <right/>
      <top style="double">
        <color auto="1"/>
      </top>
      <bottom/>
      <diagonal/>
    </border>
    <border>
      <left/>
      <right style="thin">
        <color auto="1"/>
      </right>
      <top style="thick">
        <color auto="1"/>
      </top>
      <bottom style="thin">
        <color indexed="64"/>
      </bottom>
      <diagonal/>
    </border>
    <border>
      <left/>
      <right style="thin">
        <color auto="1"/>
      </right>
      <top style="thin">
        <color indexed="64"/>
      </top>
      <bottom style="thin">
        <color indexed="64"/>
      </bottom>
      <diagonal/>
    </border>
    <border>
      <left/>
      <right style="thin">
        <color auto="1"/>
      </right>
      <top style="thin">
        <color indexed="64"/>
      </top>
      <bottom/>
      <diagonal/>
    </border>
    <border>
      <left/>
      <right style="thin">
        <color auto="1"/>
      </right>
      <top style="double">
        <color auto="1"/>
      </top>
      <bottom style="thin">
        <color indexed="64"/>
      </bottom>
      <diagonal/>
    </border>
    <border>
      <left/>
      <right style="thin">
        <color auto="1"/>
      </right>
      <top style="thin">
        <color indexed="64"/>
      </top>
      <bottom style="thick">
        <color auto="1"/>
      </bottom>
      <diagonal/>
    </border>
    <border>
      <left/>
      <right style="thin">
        <color indexed="64"/>
      </right>
      <top style="double">
        <color auto="1"/>
      </top>
      <bottom/>
      <diagonal/>
    </border>
    <border>
      <left/>
      <right style="thin">
        <color auto="1"/>
      </right>
      <top/>
      <bottom style="thin">
        <color indexed="64"/>
      </bottom>
      <diagonal/>
    </border>
    <border>
      <left/>
      <right style="medium">
        <color auto="1"/>
      </right>
      <top style="medium">
        <color auto="1"/>
      </top>
      <bottom/>
      <diagonal/>
    </border>
    <border>
      <left/>
      <right style="medium">
        <color auto="1"/>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auto="1"/>
      </bottom>
      <diagonal/>
    </border>
    <border>
      <left style="thin">
        <color indexed="64"/>
      </left>
      <right style="medium">
        <color indexed="64"/>
      </right>
      <top style="thin">
        <color indexed="64"/>
      </top>
      <bottom style="medium">
        <color indexed="64"/>
      </bottom>
      <diagonal/>
    </border>
    <border>
      <left/>
      <right/>
      <top/>
      <bottom style="thick">
        <color auto="1"/>
      </bottom>
      <diagonal/>
    </border>
    <border>
      <left/>
      <right style="thick">
        <color auto="1"/>
      </right>
      <top style="thick">
        <color auto="1"/>
      </top>
      <bottom style="thin">
        <color indexed="64"/>
      </bottom>
      <diagonal/>
    </border>
    <border>
      <left/>
      <right style="thick">
        <color auto="1"/>
      </right>
      <top style="thin">
        <color indexed="64"/>
      </top>
      <bottom style="thin">
        <color indexed="64"/>
      </bottom>
      <diagonal/>
    </border>
    <border>
      <left/>
      <right style="thick">
        <color auto="1"/>
      </right>
      <top style="double">
        <color auto="1"/>
      </top>
      <bottom style="thin">
        <color indexed="64"/>
      </bottom>
      <diagonal/>
    </border>
    <border>
      <left/>
      <right style="thick">
        <color auto="1"/>
      </right>
      <top style="thin">
        <color indexed="64"/>
      </top>
      <bottom style="thick">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auto="1"/>
      </left>
      <right/>
      <top style="thin">
        <color auto="1"/>
      </top>
      <bottom style="medium">
        <color auto="1"/>
      </bottom>
      <diagonal/>
    </border>
    <border>
      <left/>
      <right/>
      <top style="medium">
        <color indexed="64"/>
      </top>
      <bottom style="thin">
        <color indexed="64"/>
      </bottom>
      <diagonal/>
    </border>
    <border>
      <left style="thin">
        <color indexed="64"/>
      </left>
      <right/>
      <top style="thin">
        <color auto="1"/>
      </top>
      <bottom style="thin">
        <color indexed="64"/>
      </bottom>
      <diagonal/>
    </border>
    <border>
      <left/>
      <right/>
      <top style="medium">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auto="1"/>
      </top>
      <bottom style="medium">
        <color indexed="64"/>
      </bottom>
      <diagonal/>
    </border>
    <border>
      <left style="medium">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bottom style="thin">
        <color auto="1"/>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auto="1"/>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thin">
        <color auto="1"/>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auto="1"/>
      </bottom>
      <diagonal/>
    </border>
    <border>
      <left style="medium">
        <color auto="1"/>
      </left>
      <right style="thin">
        <color indexed="64"/>
      </right>
      <top style="medium">
        <color auto="1"/>
      </top>
      <bottom style="medium">
        <color auto="1"/>
      </bottom>
      <diagonal/>
    </border>
    <border>
      <left style="medium">
        <color auto="1"/>
      </left>
      <right/>
      <top style="medium">
        <color auto="1"/>
      </top>
      <bottom/>
      <diagonal/>
    </border>
    <border>
      <left style="medium">
        <color auto="1"/>
      </left>
      <right/>
      <top style="thin">
        <color indexed="64"/>
      </top>
      <bottom style="medium">
        <color auto="1"/>
      </bottom>
      <diagonal/>
    </border>
    <border>
      <left style="hair">
        <color indexed="64"/>
      </left>
      <right style="hair">
        <color indexed="64"/>
      </right>
      <top/>
      <bottom style="medium">
        <color auto="1"/>
      </bottom>
      <diagonal/>
    </border>
    <border>
      <left style="thin">
        <color indexed="64"/>
      </left>
      <right style="thin">
        <color indexed="64"/>
      </right>
      <top style="medium">
        <color auto="1"/>
      </top>
      <bottom style="medium">
        <color auto="1"/>
      </bottom>
      <diagonal/>
    </border>
    <border>
      <left/>
      <right/>
      <top style="thin">
        <color indexed="64"/>
      </top>
      <bottom style="medium">
        <color auto="1"/>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right style="hair">
        <color indexed="64"/>
      </right>
      <top/>
      <bottom style="thin">
        <color auto="1"/>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auto="1"/>
      </bottom>
      <diagonal/>
    </border>
    <border>
      <left style="medium">
        <color indexed="64"/>
      </left>
      <right style="hair">
        <color indexed="64"/>
      </right>
      <top style="thin">
        <color indexed="64"/>
      </top>
      <bottom/>
      <diagonal/>
    </border>
    <border>
      <left style="thin">
        <color indexed="64"/>
      </left>
      <right style="medium">
        <color auto="1"/>
      </right>
      <top style="medium">
        <color auto="1"/>
      </top>
      <bottom style="medium">
        <color auto="1"/>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medium">
        <color auto="1"/>
      </bottom>
      <diagonal/>
    </border>
    <border>
      <left style="hair">
        <color indexed="64"/>
      </left>
      <right style="hair">
        <color indexed="64"/>
      </right>
      <top style="thin">
        <color indexed="64"/>
      </top>
      <bottom/>
      <diagonal/>
    </border>
    <border>
      <left/>
      <right style="hair">
        <color indexed="64"/>
      </right>
      <top/>
      <bottom style="medium">
        <color auto="1"/>
      </bottom>
      <diagonal/>
    </border>
    <border>
      <left style="hair">
        <color indexed="64"/>
      </left>
      <right style="thin">
        <color auto="1"/>
      </right>
      <top style="thin">
        <color indexed="64"/>
      </top>
      <bottom/>
      <diagonal/>
    </border>
    <border>
      <left style="hair">
        <color indexed="64"/>
      </left>
      <right style="thin">
        <color auto="1"/>
      </right>
      <top/>
      <bottom style="thin">
        <color indexed="64"/>
      </bottom>
      <diagonal/>
    </border>
    <border>
      <left style="hair">
        <color indexed="64"/>
      </left>
      <right style="thin">
        <color auto="1"/>
      </right>
      <top/>
      <bottom style="thin">
        <color auto="1"/>
      </bottom>
      <diagonal/>
    </border>
    <border>
      <left style="hair">
        <color indexed="64"/>
      </left>
      <right style="thin">
        <color auto="1"/>
      </right>
      <top/>
      <bottom style="hair">
        <color indexed="64"/>
      </bottom>
      <diagonal/>
    </border>
    <border>
      <left style="hair">
        <color indexed="64"/>
      </left>
      <right style="thin">
        <color auto="1"/>
      </right>
      <top/>
      <bottom style="medium">
        <color auto="1"/>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auto="1"/>
      </bottom>
      <diagonal/>
    </border>
    <border>
      <left style="hair">
        <color indexed="64"/>
      </left>
      <right style="medium">
        <color indexed="64"/>
      </right>
      <top/>
      <bottom style="hair">
        <color indexed="64"/>
      </bottom>
      <diagonal/>
    </border>
    <border>
      <left style="hair">
        <color indexed="64"/>
      </left>
      <right style="medium">
        <color indexed="64"/>
      </right>
      <top/>
      <bottom style="medium">
        <color auto="1"/>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bottom style="thin">
        <color auto="1"/>
      </bottom>
      <diagonal/>
    </border>
    <border>
      <left style="medium">
        <color indexed="64"/>
      </left>
      <right/>
      <top/>
      <bottom style="hair">
        <color indexed="64"/>
      </bottom>
      <diagonal/>
    </border>
    <border>
      <left style="medium">
        <color indexed="64"/>
      </left>
      <right/>
      <top/>
      <bottom style="medium">
        <color auto="1"/>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medium">
        <color auto="1"/>
      </right>
      <top style="medium">
        <color indexed="64"/>
      </top>
      <bottom style="hair">
        <color indexed="64"/>
      </bottom>
      <diagonal/>
    </border>
    <border>
      <left style="hair">
        <color indexed="64"/>
      </left>
      <right style="medium">
        <color auto="1"/>
      </right>
      <top style="hair">
        <color indexed="64"/>
      </top>
      <bottom style="thin">
        <color indexed="64"/>
      </bottom>
      <diagonal/>
    </border>
    <border>
      <left/>
      <right style="medium">
        <color auto="1"/>
      </right>
      <top style="thin">
        <color indexed="64"/>
      </top>
      <bottom style="hair">
        <color indexed="64"/>
      </bottom>
      <diagonal/>
    </border>
    <border>
      <left style="hair">
        <color indexed="64"/>
      </left>
      <right style="medium">
        <color auto="1"/>
      </right>
      <top/>
      <bottom style="thin">
        <color auto="1"/>
      </bottom>
      <diagonal/>
    </border>
    <border>
      <left style="hair">
        <color indexed="64"/>
      </left>
      <right style="medium">
        <color auto="1"/>
      </right>
      <top/>
      <bottom style="hair">
        <color indexed="64"/>
      </bottom>
      <diagonal/>
    </border>
    <border>
      <left style="hair">
        <color indexed="64"/>
      </left>
      <right style="medium">
        <color auto="1"/>
      </right>
      <top/>
      <bottom style="medium">
        <color auto="1"/>
      </bottom>
      <diagonal/>
    </border>
    <border>
      <left/>
      <right style="medium">
        <color auto="1"/>
      </right>
      <top style="thin">
        <color indexed="64"/>
      </top>
      <bottom style="thin">
        <color indexed="64"/>
      </bottom>
      <diagonal/>
    </border>
    <border>
      <left/>
      <right style="medium">
        <color auto="1"/>
      </right>
      <top style="thin">
        <color indexed="64"/>
      </top>
      <bottom style="hair">
        <color auto="1"/>
      </bottom>
      <diagonal/>
    </border>
    <border>
      <left/>
      <right style="medium">
        <color auto="1"/>
      </right>
      <top style="hair">
        <color auto="1"/>
      </top>
      <bottom style="hair">
        <color auto="1"/>
      </bottom>
      <diagonal/>
    </border>
    <border>
      <left/>
      <right style="medium">
        <color auto="1"/>
      </right>
      <top/>
      <bottom/>
      <diagonal/>
    </border>
    <border>
      <left/>
      <right style="medium">
        <color auto="1"/>
      </right>
      <top/>
      <bottom style="hair">
        <color auto="1"/>
      </bottom>
      <diagonal/>
    </border>
    <border>
      <left/>
      <right style="medium">
        <color auto="1"/>
      </right>
      <top style="hair">
        <color auto="1"/>
      </top>
      <bottom/>
      <diagonal/>
    </border>
    <border>
      <left/>
      <right style="medium">
        <color auto="1"/>
      </right>
      <top/>
      <bottom style="medium">
        <color auto="1"/>
      </bottom>
      <diagonal/>
    </border>
  </borders>
  <cellStyleXfs count="29">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ill="0" applyBorder="0" applyAlignment="0" applyProtection="0">
      <alignment vertical="center"/>
    </xf>
    <xf numFmtId="38" fontId="2" fillId="0" borderId="0" applyFont="0" applyFill="0" applyBorder="0" applyAlignment="0" applyProtection="0">
      <alignment vertical="center"/>
    </xf>
    <xf numFmtId="38" fontId="4" fillId="0" borderId="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xf numFmtId="0" fontId="2" fillId="0" borderId="0">
      <alignment vertical="center"/>
    </xf>
    <xf numFmtId="0" fontId="3" fillId="0" borderId="0">
      <alignment vertical="center"/>
    </xf>
    <xf numFmtId="0" fontId="4" fillId="0" borderId="0">
      <alignment vertical="center"/>
    </xf>
    <xf numFmtId="0" fontId="2" fillId="0" borderId="0"/>
    <xf numFmtId="0" fontId="5" fillId="0" borderId="0"/>
    <xf numFmtId="0" fontId="3" fillId="0" borderId="0">
      <alignment vertical="center"/>
    </xf>
    <xf numFmtId="0" fontId="2" fillId="0" borderId="0">
      <alignment vertical="center"/>
    </xf>
    <xf numFmtId="0" fontId="3"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911">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8" fillId="2" borderId="0" xfId="12" applyFont="1" applyFill="1" applyAlignment="1">
      <alignment vertical="top"/>
    </xf>
    <xf numFmtId="0" fontId="9" fillId="3" borderId="0" xfId="12" applyFont="1" applyFill="1" applyBorder="1" applyAlignment="1">
      <alignment horizontal="left" vertical="center"/>
    </xf>
    <xf numFmtId="0" fontId="9" fillId="3" borderId="0" xfId="12" applyFont="1" applyFill="1" applyAlignment="1">
      <alignment horizontal="left" vertical="center"/>
    </xf>
    <xf numFmtId="0" fontId="9" fillId="2" borderId="0" xfId="12" applyFont="1" applyFill="1"/>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right" vertical="center"/>
    </xf>
    <xf numFmtId="0" fontId="7" fillId="0" borderId="3" xfId="0" applyFont="1" applyBorder="1" applyAlignment="1">
      <alignment horizontal="right" vertical="center"/>
    </xf>
    <xf numFmtId="0" fontId="10" fillId="0" borderId="4" xfId="0" applyFont="1" applyBorder="1" applyAlignment="1">
      <alignment horizontal="center" vertical="center" shrinkToFit="1"/>
    </xf>
    <xf numFmtId="0" fontId="10" fillId="0" borderId="2"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xf>
    <xf numFmtId="0" fontId="7" fillId="0" borderId="6" xfId="0" applyFont="1" applyBorder="1" applyAlignment="1">
      <alignment horizontal="center" vertical="center"/>
    </xf>
    <xf numFmtId="49" fontId="11" fillId="2" borderId="0" xfId="15" applyNumberFormat="1" applyFont="1" applyFill="1">
      <alignment vertical="center"/>
    </xf>
    <xf numFmtId="49" fontId="11" fillId="2" borderId="0" xfId="12" applyNumberFormat="1" applyFont="1" applyFill="1" applyAlignment="1">
      <alignment vertical="center"/>
    </xf>
    <xf numFmtId="0" fontId="11" fillId="2" borderId="0" xfId="12" applyFont="1" applyFill="1" applyAlignment="1">
      <alignment vertical="center"/>
    </xf>
    <xf numFmtId="0" fontId="12" fillId="3" borderId="0" xfId="0" applyFont="1" applyFill="1" applyBorder="1" applyAlignment="1">
      <alignment horizontal="left" vertical="center"/>
    </xf>
    <xf numFmtId="0" fontId="12" fillId="3" borderId="0" xfId="0" applyFont="1" applyFill="1" applyAlignment="1">
      <alignment horizontal="left" vertical="center"/>
    </xf>
    <xf numFmtId="0" fontId="7" fillId="0" borderId="7" xfId="0" applyFont="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3" fillId="0" borderId="0" xfId="0" applyFont="1">
      <alignment vertical="center"/>
    </xf>
    <xf numFmtId="0" fontId="13" fillId="0" borderId="0" xfId="0" applyFont="1" applyBorder="1" applyAlignment="1">
      <alignment horizontal="left" vertical="center" wrapText="1"/>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2" fillId="4" borderId="0" xfId="0" applyFont="1" applyFill="1" applyAlignment="1">
      <alignment horizontal="lef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right" vertical="center"/>
    </xf>
    <xf numFmtId="0" fontId="7" fillId="0" borderId="12" xfId="0" applyFont="1" applyBorder="1" applyAlignment="1">
      <alignment horizontal="right" vertical="center"/>
    </xf>
    <xf numFmtId="0" fontId="10" fillId="0" borderId="13" xfId="0" applyFont="1" applyBorder="1" applyAlignment="1">
      <alignment horizontal="center" vertical="center" shrinkToFit="1"/>
    </xf>
    <xf numFmtId="0" fontId="10" fillId="0" borderId="11"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wrapText="1"/>
    </xf>
    <xf numFmtId="0" fontId="7" fillId="5" borderId="13" xfId="0" applyFont="1" applyFill="1" applyBorder="1" applyAlignment="1" applyProtection="1">
      <alignment horizontal="center" vertical="center"/>
      <protection locked="0"/>
    </xf>
    <xf numFmtId="0" fontId="7" fillId="5" borderId="11" xfId="0" applyFont="1" applyFill="1" applyBorder="1" applyAlignment="1" applyProtection="1">
      <alignment horizontal="center" vertical="center"/>
      <protection locked="0"/>
    </xf>
    <xf numFmtId="0" fontId="7" fillId="0" borderId="19" xfId="0" applyFont="1" applyBorder="1" applyAlignment="1">
      <alignment horizontal="center" vertical="center"/>
    </xf>
    <xf numFmtId="0" fontId="7" fillId="0" borderId="20" xfId="0" applyFont="1" applyBorder="1" applyAlignment="1">
      <alignment horizontal="right" vertical="center"/>
    </xf>
    <xf numFmtId="0" fontId="7" fillId="0" borderId="21" xfId="0" applyFont="1" applyBorder="1" applyAlignment="1">
      <alignment horizontal="right" vertical="center"/>
    </xf>
    <xf numFmtId="0" fontId="7" fillId="5" borderId="19"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protection locked="0"/>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0" xfId="0" applyFont="1" applyBorder="1" applyAlignment="1">
      <alignment horizontal="center" vertical="center"/>
    </xf>
    <xf numFmtId="0" fontId="7" fillId="0" borderId="25" xfId="0" applyFont="1" applyBorder="1" applyAlignment="1">
      <alignment horizontal="right" vertical="center"/>
    </xf>
    <xf numFmtId="0" fontId="7" fillId="0" borderId="26" xfId="0" applyFont="1" applyBorder="1" applyAlignment="1">
      <alignment horizontal="right" vertical="center"/>
    </xf>
    <xf numFmtId="0" fontId="7" fillId="5" borderId="0" xfId="0" applyFont="1" applyFill="1" applyBorder="1" applyAlignment="1" applyProtection="1">
      <alignment horizontal="center" vertical="center"/>
      <protection locked="0"/>
    </xf>
    <xf numFmtId="0" fontId="7" fillId="5" borderId="25" xfId="0" applyFont="1" applyFill="1" applyBorder="1" applyAlignment="1" applyProtection="1">
      <alignment horizontal="center" vertical="center"/>
      <protection locked="0"/>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wrapText="1"/>
    </xf>
    <xf numFmtId="0" fontId="7" fillId="0" borderId="19" xfId="0" applyFont="1" applyBorder="1" applyAlignment="1">
      <alignment horizontal="center" vertical="center" wrapText="1"/>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right" vertical="center"/>
    </xf>
    <xf numFmtId="0" fontId="7" fillId="0" borderId="33" xfId="0" applyFont="1" applyBorder="1" applyAlignment="1">
      <alignment horizontal="right" vertical="center"/>
    </xf>
    <xf numFmtId="0" fontId="7" fillId="5" borderId="31" xfId="0" applyFont="1" applyFill="1" applyBorder="1" applyAlignment="1" applyProtection="1">
      <alignment horizontal="center" vertical="center"/>
      <protection locked="0"/>
    </xf>
    <xf numFmtId="0" fontId="7" fillId="5" borderId="32" xfId="0" applyFont="1" applyFill="1" applyBorder="1" applyAlignment="1" applyProtection="1">
      <alignment horizontal="center" vertical="center"/>
      <protection locked="0"/>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38" fontId="10" fillId="0" borderId="19" xfId="28" applyFont="1" applyBorder="1" applyAlignment="1">
      <alignment horizontal="right" vertical="center"/>
    </xf>
    <xf numFmtId="38" fontId="10" fillId="0" borderId="20" xfId="28" applyFont="1" applyBorder="1" applyAlignment="1">
      <alignment horizontal="right" vertical="center"/>
    </xf>
    <xf numFmtId="38" fontId="7" fillId="0" borderId="19" xfId="28" applyFont="1" applyBorder="1" applyAlignment="1">
      <alignment horizontal="center" vertical="center"/>
    </xf>
    <xf numFmtId="38" fontId="7" fillId="0" borderId="22" xfId="28" applyFont="1" applyBorder="1" applyAlignment="1">
      <alignment horizontal="center" vertical="center"/>
    </xf>
    <xf numFmtId="38" fontId="10" fillId="3" borderId="19" xfId="28" applyFont="1" applyFill="1" applyBorder="1" applyAlignment="1">
      <alignment horizontal="right" vertical="center"/>
    </xf>
    <xf numFmtId="38" fontId="10" fillId="3" borderId="23" xfId="28" applyFont="1" applyFill="1" applyBorder="1" applyAlignment="1">
      <alignment horizontal="right" vertical="center"/>
    </xf>
    <xf numFmtId="0" fontId="0" fillId="0" borderId="9" xfId="0" applyFont="1" applyBorder="1" applyAlignment="1">
      <alignment horizontal="center" vertical="center"/>
    </xf>
    <xf numFmtId="0" fontId="10" fillId="0" borderId="19" xfId="0" applyFont="1" applyBorder="1" applyAlignment="1">
      <alignment horizontal="right" vertical="center"/>
    </xf>
    <xf numFmtId="0" fontId="10" fillId="0" borderId="23" xfId="0" applyFont="1" applyBorder="1" applyAlignment="1">
      <alignment horizontal="right" vertical="center"/>
    </xf>
    <xf numFmtId="0" fontId="7" fillId="0" borderId="37"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9" xfId="0" applyFont="1" applyBorder="1" applyAlignment="1">
      <alignment horizontal="center" vertical="center" wrapText="1"/>
    </xf>
    <xf numFmtId="38" fontId="10" fillId="0" borderId="0" xfId="28" applyFont="1" applyBorder="1" applyAlignment="1">
      <alignment horizontal="right" vertical="center"/>
    </xf>
    <xf numFmtId="38" fontId="10" fillId="0" borderId="25" xfId="28" applyFont="1" applyBorder="1" applyAlignment="1">
      <alignment horizontal="right" vertical="center"/>
    </xf>
    <xf numFmtId="38" fontId="7" fillId="0" borderId="0" xfId="28" applyFont="1" applyBorder="1" applyAlignment="1">
      <alignment horizontal="center" vertical="center"/>
    </xf>
    <xf numFmtId="38" fontId="7" fillId="0" borderId="27" xfId="28" applyFont="1" applyBorder="1" applyAlignment="1">
      <alignment horizontal="center" vertical="center"/>
    </xf>
    <xf numFmtId="38" fontId="10" fillId="3" borderId="0" xfId="28" applyFont="1" applyFill="1" applyBorder="1" applyAlignment="1">
      <alignment horizontal="right" vertical="center"/>
    </xf>
    <xf numFmtId="38" fontId="10" fillId="3" borderId="28" xfId="28" applyFont="1" applyFill="1" applyBorder="1" applyAlignment="1">
      <alignment horizontal="right" vertical="center"/>
    </xf>
    <xf numFmtId="0" fontId="10" fillId="0" borderId="0" xfId="0" applyFont="1" applyBorder="1" applyAlignment="1">
      <alignment horizontal="right" vertical="center"/>
    </xf>
    <xf numFmtId="0" fontId="10" fillId="0" borderId="28" xfId="0" applyFont="1" applyBorder="1" applyAlignment="1">
      <alignment horizontal="right" vertical="center"/>
    </xf>
    <xf numFmtId="0" fontId="7" fillId="0" borderId="29" xfId="0" applyFont="1" applyBorder="1" applyAlignment="1">
      <alignment horizontal="center" vertical="center"/>
    </xf>
    <xf numFmtId="20" fontId="7" fillId="5" borderId="13" xfId="0" applyNumberFormat="1" applyFont="1" applyFill="1" applyBorder="1" applyAlignment="1" applyProtection="1">
      <alignment horizontal="center" vertical="center"/>
      <protection locked="0"/>
    </xf>
    <xf numFmtId="0" fontId="7" fillId="0" borderId="38" xfId="0" applyFont="1" applyBorder="1" applyAlignment="1">
      <alignment horizontal="center" vertical="center"/>
    </xf>
    <xf numFmtId="0" fontId="7" fillId="0" borderId="36" xfId="0" applyFont="1" applyBorder="1" applyAlignment="1">
      <alignment horizontal="center" vertical="center"/>
    </xf>
    <xf numFmtId="0" fontId="7" fillId="0" borderId="39" xfId="0" applyFont="1" applyBorder="1" applyAlignment="1">
      <alignment horizontal="center" vertical="center"/>
    </xf>
    <xf numFmtId="0" fontId="7" fillId="0" borderId="30" xfId="0" applyFont="1" applyBorder="1" applyAlignment="1">
      <alignment horizontal="center" vertical="center" wrapText="1"/>
    </xf>
    <xf numFmtId="38" fontId="10" fillId="0" borderId="31" xfId="28" applyFont="1" applyBorder="1" applyAlignment="1">
      <alignment horizontal="right" vertical="center"/>
    </xf>
    <xf numFmtId="38" fontId="10" fillId="0" borderId="32" xfId="28" applyFont="1" applyBorder="1" applyAlignment="1">
      <alignment horizontal="right" vertical="center"/>
    </xf>
    <xf numFmtId="38" fontId="7" fillId="0" borderId="31" xfId="28" applyFont="1" applyBorder="1" applyAlignment="1">
      <alignment horizontal="center" vertical="center"/>
    </xf>
    <xf numFmtId="38" fontId="7" fillId="0" borderId="34" xfId="28" applyFont="1" applyBorder="1" applyAlignment="1">
      <alignment horizontal="center" vertical="center"/>
    </xf>
    <xf numFmtId="38" fontId="10" fillId="3" borderId="31" xfId="28" applyFont="1" applyFill="1" applyBorder="1" applyAlignment="1">
      <alignment horizontal="right" vertical="center"/>
    </xf>
    <xf numFmtId="38" fontId="10" fillId="3" borderId="35" xfId="28" applyFont="1" applyFill="1" applyBorder="1" applyAlignment="1">
      <alignment horizontal="right" vertical="center"/>
    </xf>
    <xf numFmtId="0" fontId="10" fillId="0" borderId="31" xfId="0" applyFont="1" applyBorder="1" applyAlignment="1">
      <alignment horizontal="right" vertical="center"/>
    </xf>
    <xf numFmtId="0" fontId="10" fillId="0" borderId="35" xfId="0" applyFont="1" applyBorder="1" applyAlignment="1">
      <alignment horizontal="right" vertical="center"/>
    </xf>
    <xf numFmtId="0" fontId="7" fillId="0" borderId="29" xfId="0" applyFont="1" applyBorder="1" applyAlignment="1">
      <alignment horizontal="right" vertical="center"/>
    </xf>
    <xf numFmtId="0" fontId="7" fillId="5" borderId="18" xfId="0" applyFont="1" applyFill="1" applyBorder="1" applyAlignment="1" applyProtection="1">
      <alignment horizontal="center" vertical="center"/>
      <protection locked="0"/>
    </xf>
    <xf numFmtId="0" fontId="7" fillId="5" borderId="40" xfId="0" applyFont="1" applyFill="1" applyBorder="1" applyAlignment="1" applyProtection="1">
      <alignment horizontal="center" vertical="center"/>
      <protection locked="0"/>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13" fillId="0" borderId="17" xfId="0" applyFont="1" applyBorder="1" applyAlignment="1">
      <alignment horizontal="center" vertical="center" wrapText="1"/>
    </xf>
    <xf numFmtId="0" fontId="13" fillId="0" borderId="19" xfId="0" applyFont="1" applyBorder="1" applyAlignment="1">
      <alignment horizontal="center" vertical="center" wrapText="1"/>
    </xf>
    <xf numFmtId="38" fontId="7" fillId="0" borderId="20" xfId="28" applyFont="1" applyBorder="1" applyAlignment="1">
      <alignment horizontal="center" vertical="center"/>
    </xf>
    <xf numFmtId="38" fontId="10" fillId="0" borderId="22" xfId="28" applyFont="1" applyBorder="1" applyAlignment="1">
      <alignment horizontal="right" vertical="center"/>
    </xf>
    <xf numFmtId="38" fontId="10" fillId="4" borderId="19" xfId="28" applyFont="1" applyFill="1" applyBorder="1" applyAlignment="1">
      <alignment horizontal="right" vertical="center"/>
    </xf>
    <xf numFmtId="38" fontId="10" fillId="4" borderId="23" xfId="28" applyFont="1" applyFill="1" applyBorder="1" applyAlignment="1">
      <alignment horizontal="right" vertical="center"/>
    </xf>
    <xf numFmtId="0" fontId="7" fillId="0" borderId="36" xfId="0" applyFont="1" applyBorder="1" applyAlignment="1">
      <alignment horizontal="right"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13" fillId="0" borderId="9" xfId="0" applyFont="1" applyBorder="1" applyAlignment="1">
      <alignment horizontal="center" vertical="center" wrapText="1"/>
    </xf>
    <xf numFmtId="0" fontId="13" fillId="0" borderId="0" xfId="0" applyFont="1" applyBorder="1" applyAlignment="1">
      <alignment horizontal="center" vertical="center" wrapText="1"/>
    </xf>
    <xf numFmtId="38" fontId="10" fillId="0" borderId="27" xfId="28" applyFont="1" applyBorder="1" applyAlignment="1">
      <alignment horizontal="right" vertical="center"/>
    </xf>
    <xf numFmtId="38" fontId="10" fillId="4" borderId="0" xfId="28" applyFont="1" applyFill="1" applyBorder="1" applyAlignment="1">
      <alignment horizontal="right" vertical="center"/>
    </xf>
    <xf numFmtId="38" fontId="10" fillId="4" borderId="28" xfId="28" applyFont="1" applyFill="1" applyBorder="1" applyAlignment="1">
      <alignment horizontal="right" vertical="center"/>
    </xf>
    <xf numFmtId="0" fontId="7" fillId="0" borderId="37" xfId="0" applyFont="1" applyBorder="1" applyAlignment="1">
      <alignment horizontal="right" vertical="center"/>
    </xf>
    <xf numFmtId="20" fontId="7" fillId="5" borderId="45" xfId="0" applyNumberFormat="1" applyFont="1" applyFill="1" applyBorder="1" applyAlignment="1" applyProtection="1">
      <alignment horizontal="center" vertical="center"/>
      <protection locked="0"/>
    </xf>
    <xf numFmtId="0" fontId="7" fillId="5" borderId="45" xfId="0" applyFont="1" applyFill="1" applyBorder="1" applyAlignment="1" applyProtection="1">
      <alignment horizontal="center" vertical="center"/>
      <protection locked="0"/>
    </xf>
    <xf numFmtId="0" fontId="7" fillId="5" borderId="46" xfId="0" applyFont="1" applyFill="1" applyBorder="1" applyAlignment="1" applyProtection="1">
      <alignment horizontal="center" vertical="center"/>
      <protection locked="0"/>
    </xf>
    <xf numFmtId="0" fontId="7" fillId="0" borderId="46" xfId="0" applyFont="1" applyBorder="1" applyAlignment="1">
      <alignment horizontal="center" vertical="center"/>
    </xf>
    <xf numFmtId="0" fontId="7" fillId="0" borderId="37" xfId="0" applyFont="1" applyBorder="1" applyAlignment="1">
      <alignment horizontal="center" vertical="center"/>
    </xf>
    <xf numFmtId="0" fontId="7" fillId="0" borderId="47"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Alignment="1">
      <alignment horizontal="center" vertical="center"/>
    </xf>
    <xf numFmtId="0" fontId="13"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7" fillId="0" borderId="50" xfId="0" applyFont="1" applyBorder="1" applyAlignment="1">
      <alignment horizontal="right" vertical="center"/>
    </xf>
    <xf numFmtId="0" fontId="7" fillId="0" borderId="51" xfId="0" applyFont="1" applyBorder="1" applyAlignment="1">
      <alignment horizontal="right" vertical="center"/>
    </xf>
    <xf numFmtId="38" fontId="10" fillId="0" borderId="49" xfId="28" applyFont="1" applyBorder="1" applyAlignment="1">
      <alignment horizontal="right" vertical="center"/>
    </xf>
    <xf numFmtId="38" fontId="10" fillId="0" borderId="50" xfId="28" applyFont="1" applyBorder="1" applyAlignment="1">
      <alignment horizontal="right" vertical="center"/>
    </xf>
    <xf numFmtId="38" fontId="7" fillId="0" borderId="49" xfId="28" applyFont="1" applyBorder="1" applyAlignment="1">
      <alignment horizontal="center" vertical="center"/>
    </xf>
    <xf numFmtId="38" fontId="7" fillId="0" borderId="52" xfId="28" applyFont="1" applyBorder="1" applyAlignment="1">
      <alignment horizontal="center" vertical="center"/>
    </xf>
    <xf numFmtId="38" fontId="10" fillId="3" borderId="49" xfId="28" applyFont="1" applyFill="1" applyBorder="1" applyAlignment="1">
      <alignment horizontal="right" vertical="center"/>
    </xf>
    <xf numFmtId="38" fontId="10" fillId="3" borderId="53" xfId="28" applyFont="1" applyFill="1" applyBorder="1" applyAlignment="1">
      <alignment horizontal="right" vertical="center"/>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6" xfId="0" applyFont="1" applyBorder="1" applyAlignment="1">
      <alignment horizontal="right" vertical="center"/>
    </xf>
    <xf numFmtId="0" fontId="7" fillId="0" borderId="57" xfId="0" applyFont="1" applyBorder="1" applyAlignment="1">
      <alignment horizontal="right" vertical="center"/>
    </xf>
    <xf numFmtId="38" fontId="10" fillId="0" borderId="55" xfId="28" applyFont="1" applyBorder="1" applyAlignment="1">
      <alignment horizontal="right" vertical="center"/>
    </xf>
    <xf numFmtId="38" fontId="10" fillId="0" borderId="56" xfId="28" applyFont="1" applyBorder="1" applyAlignment="1">
      <alignment horizontal="right" vertical="center"/>
    </xf>
    <xf numFmtId="38" fontId="10" fillId="0" borderId="58" xfId="28" applyFont="1" applyBorder="1" applyAlignment="1">
      <alignment horizontal="right" vertical="center"/>
    </xf>
    <xf numFmtId="38" fontId="10" fillId="4" borderId="55" xfId="28" applyFont="1" applyFill="1" applyBorder="1" applyAlignment="1">
      <alignment horizontal="right" vertical="center"/>
    </xf>
    <xf numFmtId="38" fontId="10" fillId="4" borderId="59" xfId="28" applyFont="1" applyFill="1" applyBorder="1" applyAlignment="1">
      <alignment horizontal="right" vertical="center"/>
    </xf>
    <xf numFmtId="0" fontId="7" fillId="4" borderId="0" xfId="0" applyFont="1" applyFill="1" applyAlignment="1">
      <alignment horizontal="left" vertical="center"/>
    </xf>
    <xf numFmtId="0" fontId="13" fillId="0" borderId="0" xfId="0" applyFont="1" applyBorder="1" applyAlignment="1">
      <alignment horizontal="center" vertical="center"/>
    </xf>
    <xf numFmtId="0" fontId="7" fillId="0" borderId="0" xfId="0" applyFont="1" applyBorder="1" applyAlignment="1">
      <alignment horizontal="right" vertical="center"/>
    </xf>
    <xf numFmtId="38" fontId="10" fillId="0" borderId="60" xfId="28" applyFont="1" applyBorder="1" applyAlignment="1">
      <alignment horizontal="right"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9" xfId="0" applyFont="1" applyBorder="1" applyAlignment="1">
      <alignment horizontal="center" vertical="center"/>
    </xf>
    <xf numFmtId="0" fontId="7" fillId="0" borderId="45"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7" fillId="0" borderId="49" xfId="0" applyFont="1" applyBorder="1" applyAlignment="1">
      <alignment horizontal="right" vertical="center"/>
    </xf>
    <xf numFmtId="38" fontId="10" fillId="0" borderId="52" xfId="28" applyFont="1" applyBorder="1" applyAlignment="1">
      <alignment horizontal="right" vertical="center"/>
    </xf>
    <xf numFmtId="38" fontId="10" fillId="4" borderId="49" xfId="28" applyFont="1" applyFill="1" applyBorder="1" applyAlignment="1">
      <alignment horizontal="right" vertical="center"/>
    </xf>
    <xf numFmtId="38" fontId="10" fillId="4" borderId="53" xfId="28" applyFont="1" applyFill="1" applyBorder="1" applyAlignment="1">
      <alignment horizontal="right" vertical="center"/>
    </xf>
    <xf numFmtId="0" fontId="7" fillId="4" borderId="0" xfId="0" applyFont="1" applyFill="1">
      <alignment vertical="center"/>
    </xf>
    <xf numFmtId="0" fontId="12" fillId="4" borderId="0" xfId="0" applyFont="1" applyFill="1" applyBorder="1" applyAlignment="1">
      <alignment horizontal="left" vertical="center" wrapText="1"/>
    </xf>
    <xf numFmtId="0" fontId="7" fillId="0" borderId="10" xfId="0" applyFont="1" applyBorder="1" applyAlignment="1">
      <alignment horizontal="center" vertical="center" wrapText="1"/>
    </xf>
    <xf numFmtId="38" fontId="10" fillId="0" borderId="34" xfId="28" applyFont="1" applyBorder="1" applyAlignment="1">
      <alignment horizontal="right" vertical="center"/>
    </xf>
    <xf numFmtId="0" fontId="13" fillId="0" borderId="29"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0" xfId="0" applyFont="1" applyAlignment="1">
      <alignment horizontal="center" vertical="center" wrapText="1"/>
    </xf>
    <xf numFmtId="0" fontId="13" fillId="0" borderId="37" xfId="0" applyFont="1" applyBorder="1" applyAlignment="1">
      <alignment horizontal="center" vertical="center" wrapText="1"/>
    </xf>
    <xf numFmtId="0" fontId="13" fillId="0" borderId="31"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38" fontId="10" fillId="4" borderId="31" xfId="28" applyFont="1" applyFill="1" applyBorder="1" applyAlignment="1">
      <alignment horizontal="right" vertical="center"/>
    </xf>
    <xf numFmtId="38" fontId="10" fillId="4" borderId="35" xfId="28" applyFont="1" applyFill="1" applyBorder="1" applyAlignment="1">
      <alignment horizontal="right" vertical="center"/>
    </xf>
    <xf numFmtId="0" fontId="12" fillId="6" borderId="0" xfId="0" applyFont="1" applyFill="1" applyBorder="1" applyAlignment="1">
      <alignment horizontal="left" vertical="center" wrapText="1"/>
    </xf>
    <xf numFmtId="0" fontId="12" fillId="6" borderId="0" xfId="0" applyFont="1" applyFill="1" applyAlignment="1">
      <alignment horizontal="left" vertical="center" wrapText="1"/>
    </xf>
    <xf numFmtId="0" fontId="12" fillId="6" borderId="0" xfId="0" applyFont="1" applyFill="1" applyBorder="1" applyAlignment="1">
      <alignment horizontal="left" vertical="center"/>
    </xf>
    <xf numFmtId="0" fontId="15" fillId="0" borderId="0" xfId="0" applyFont="1">
      <alignment vertical="center"/>
    </xf>
    <xf numFmtId="0" fontId="13" fillId="0" borderId="0" xfId="0" applyFont="1" applyBorder="1" applyAlignment="1">
      <alignment vertical="center" wrapText="1"/>
    </xf>
    <xf numFmtId="0" fontId="12" fillId="6" borderId="0" xfId="0" applyFont="1" applyFill="1" applyAlignment="1">
      <alignment horizontal="left" vertical="center"/>
    </xf>
    <xf numFmtId="176" fontId="7" fillId="5" borderId="13" xfId="0" applyNumberFormat="1" applyFont="1" applyFill="1" applyBorder="1" applyAlignment="1" applyProtection="1">
      <alignment horizontal="center" vertical="center"/>
      <protection locked="0"/>
    </xf>
    <xf numFmtId="176" fontId="7" fillId="5" borderId="11" xfId="0" applyNumberFormat="1" applyFont="1" applyFill="1" applyBorder="1" applyAlignment="1" applyProtection="1">
      <alignment horizontal="center" vertical="center"/>
      <protection locked="0"/>
    </xf>
    <xf numFmtId="176" fontId="7" fillId="0" borderId="13" xfId="0" applyNumberFormat="1" applyFont="1" applyBorder="1" applyAlignment="1">
      <alignment horizontal="center" vertical="center"/>
    </xf>
    <xf numFmtId="176" fontId="7" fillId="0" borderId="11" xfId="0" applyNumberFormat="1" applyFont="1" applyBorder="1" applyAlignment="1">
      <alignment horizontal="center" vertical="center"/>
    </xf>
    <xf numFmtId="38" fontId="10" fillId="0" borderId="13" xfId="28" applyFont="1" applyBorder="1" applyAlignment="1">
      <alignment horizontal="right" vertical="center"/>
    </xf>
    <xf numFmtId="38" fontId="10" fillId="0" borderId="11" xfId="28" applyFont="1" applyBorder="1" applyAlignment="1">
      <alignment horizontal="right" vertical="center"/>
    </xf>
    <xf numFmtId="38" fontId="7" fillId="0" borderId="11" xfId="28" applyFont="1" applyBorder="1" applyAlignment="1">
      <alignment horizontal="center" vertical="center"/>
    </xf>
    <xf numFmtId="38" fontId="7" fillId="0" borderId="12" xfId="28" applyFont="1" applyBorder="1" applyAlignment="1">
      <alignment horizontal="center" vertical="center"/>
    </xf>
    <xf numFmtId="38" fontId="10" fillId="0" borderId="14" xfId="28" applyFont="1" applyBorder="1" applyAlignment="1">
      <alignment horizontal="right" vertical="center"/>
    </xf>
    <xf numFmtId="38" fontId="10" fillId="0" borderId="15" xfId="28" applyFont="1" applyBorder="1" applyAlignment="1">
      <alignment horizontal="right" vertical="center"/>
    </xf>
    <xf numFmtId="38" fontId="10" fillId="6" borderId="19" xfId="28" applyFont="1" applyFill="1" applyBorder="1" applyAlignment="1">
      <alignment horizontal="right" vertical="center"/>
    </xf>
    <xf numFmtId="38" fontId="10" fillId="6" borderId="23" xfId="28" applyFont="1" applyFill="1" applyBorder="1" applyAlignment="1">
      <alignment horizontal="right" vertical="center"/>
    </xf>
    <xf numFmtId="38" fontId="10" fillId="6" borderId="0" xfId="28" applyFont="1" applyFill="1" applyBorder="1" applyAlignment="1">
      <alignment horizontal="right" vertical="center"/>
    </xf>
    <xf numFmtId="38" fontId="10" fillId="6" borderId="28" xfId="28" applyFont="1" applyFill="1" applyBorder="1" applyAlignment="1">
      <alignment horizontal="right" vertical="center"/>
    </xf>
    <xf numFmtId="38" fontId="10" fillId="6" borderId="31" xfId="28" applyFont="1" applyFill="1" applyBorder="1" applyAlignment="1">
      <alignment horizontal="right" vertical="center"/>
    </xf>
    <xf numFmtId="38" fontId="10" fillId="6" borderId="35" xfId="28" applyFont="1" applyFill="1" applyBorder="1" applyAlignment="1">
      <alignment horizontal="right" vertical="center"/>
    </xf>
    <xf numFmtId="38" fontId="10" fillId="3" borderId="14" xfId="28" applyFont="1" applyFill="1" applyBorder="1" applyAlignment="1">
      <alignment horizontal="right" vertical="center"/>
    </xf>
    <xf numFmtId="38" fontId="10" fillId="3" borderId="11" xfId="28" applyFont="1" applyFill="1" applyBorder="1" applyAlignment="1">
      <alignment horizontal="right" vertical="center"/>
    </xf>
    <xf numFmtId="38" fontId="10" fillId="3" borderId="15" xfId="28" applyFont="1" applyFill="1" applyBorder="1" applyAlignment="1">
      <alignment horizontal="right" vertical="center"/>
    </xf>
    <xf numFmtId="0" fontId="7" fillId="0" borderId="0" xfId="0" applyFont="1" applyAlignment="1">
      <alignment horizontal="center" vertical="center"/>
    </xf>
    <xf numFmtId="3" fontId="9" fillId="2" borderId="0" xfId="12" applyNumberFormat="1" applyFont="1" applyFill="1" applyBorder="1" applyAlignment="1">
      <alignment horizontal="center" vertical="center" shrinkToFit="1"/>
    </xf>
    <xf numFmtId="3" fontId="9" fillId="2" borderId="0" xfId="12" applyNumberFormat="1" applyFont="1" applyFill="1" applyAlignment="1">
      <alignment horizontal="center" vertical="center" shrinkToFit="1"/>
    </xf>
    <xf numFmtId="38" fontId="10" fillId="6" borderId="49" xfId="28" applyFont="1" applyFill="1" applyBorder="1" applyAlignment="1">
      <alignment horizontal="right" vertical="center"/>
    </xf>
    <xf numFmtId="38" fontId="10" fillId="6" borderId="53" xfId="28" applyFont="1" applyFill="1" applyBorder="1" applyAlignment="1">
      <alignment horizontal="right" vertical="center"/>
    </xf>
    <xf numFmtId="0" fontId="7" fillId="0" borderId="61" xfId="0" applyFont="1" applyBorder="1" applyAlignment="1">
      <alignment horizontal="center" vertical="center"/>
    </xf>
    <xf numFmtId="0" fontId="16" fillId="0" borderId="29" xfId="0" applyFont="1" applyBorder="1" applyAlignment="1">
      <alignment horizontal="center" vertical="center" wrapText="1"/>
    </xf>
    <xf numFmtId="0" fontId="7" fillId="0" borderId="19" xfId="0" applyFont="1" applyBorder="1" applyAlignment="1">
      <alignment horizontal="center" vertical="center" shrinkToFit="1"/>
    </xf>
    <xf numFmtId="0" fontId="7" fillId="0" borderId="19" xfId="0" applyFont="1" applyBorder="1" applyAlignment="1">
      <alignment horizontal="right" vertical="center"/>
    </xf>
    <xf numFmtId="38" fontId="10" fillId="0" borderId="19" xfId="28" applyFont="1" applyFill="1" applyBorder="1" applyAlignment="1">
      <alignment horizontal="center" vertical="center"/>
    </xf>
    <xf numFmtId="38" fontId="10" fillId="0" borderId="20" xfId="28" applyFont="1" applyFill="1" applyBorder="1" applyAlignment="1">
      <alignment horizontal="center" vertical="center"/>
    </xf>
    <xf numFmtId="38" fontId="10" fillId="0" borderId="62" xfId="28" applyFont="1" applyBorder="1" applyAlignment="1">
      <alignment horizontal="center" vertical="center"/>
    </xf>
    <xf numFmtId="0" fontId="7" fillId="0" borderId="63" xfId="0" applyFont="1" applyBorder="1" applyAlignment="1">
      <alignment horizontal="center" vertical="center"/>
    </xf>
    <xf numFmtId="0" fontId="7" fillId="0" borderId="0" xfId="0" applyFont="1" applyBorder="1" applyAlignment="1">
      <alignment horizontal="center" vertical="center" shrinkToFit="1"/>
    </xf>
    <xf numFmtId="0" fontId="7" fillId="0" borderId="0" xfId="0" applyFont="1" applyAlignment="1">
      <alignment horizontal="center" vertical="center" shrinkToFit="1"/>
    </xf>
    <xf numFmtId="38" fontId="10" fillId="0" borderId="0" xfId="28" applyFont="1" applyFill="1" applyBorder="1" applyAlignment="1">
      <alignment horizontal="center" vertical="center"/>
    </xf>
    <xf numFmtId="38" fontId="10" fillId="0" borderId="25" xfId="28" applyFont="1" applyFill="1" applyBorder="1" applyAlignment="1">
      <alignment horizontal="center" vertical="center"/>
    </xf>
    <xf numFmtId="38" fontId="10" fillId="0" borderId="64" xfId="28" applyFont="1" applyBorder="1" applyAlignment="1">
      <alignment horizontal="center" vertical="center"/>
    </xf>
    <xf numFmtId="0" fontId="12" fillId="4" borderId="28" xfId="0" applyFont="1" applyFill="1" applyBorder="1" applyAlignment="1">
      <alignment horizontal="left" vertical="center"/>
    </xf>
    <xf numFmtId="0" fontId="7" fillId="0" borderId="31" xfId="0" applyFont="1" applyBorder="1" applyAlignment="1">
      <alignment horizontal="center" vertical="center" shrinkToFit="1"/>
    </xf>
    <xf numFmtId="0" fontId="7" fillId="0" borderId="31" xfId="0" applyFont="1" applyBorder="1" applyAlignment="1">
      <alignment horizontal="right" vertical="center"/>
    </xf>
    <xf numFmtId="38" fontId="10" fillId="0" borderId="31" xfId="28" applyFont="1" applyFill="1" applyBorder="1" applyAlignment="1">
      <alignment horizontal="center" vertical="center"/>
    </xf>
    <xf numFmtId="38" fontId="10" fillId="0" borderId="32" xfId="28" applyFont="1" applyFill="1" applyBorder="1" applyAlignment="1">
      <alignment horizontal="center" vertical="center"/>
    </xf>
    <xf numFmtId="38" fontId="10" fillId="0" borderId="65" xfId="28" applyFont="1" applyBorder="1" applyAlignment="1">
      <alignment horizontal="center" vertical="center"/>
    </xf>
    <xf numFmtId="0" fontId="17" fillId="7" borderId="0" xfId="12" applyFont="1" applyFill="1" applyBorder="1" applyAlignment="1">
      <alignment horizontal="center" shrinkToFit="1"/>
    </xf>
    <xf numFmtId="0" fontId="17" fillId="7" borderId="0" xfId="12" applyFont="1" applyFill="1" applyAlignment="1">
      <alignment horizontal="center" shrinkToFit="1"/>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3" borderId="67" xfId="0" applyFont="1" applyFill="1" applyBorder="1" applyAlignment="1">
      <alignment horizontal="center" vertical="center"/>
    </xf>
    <xf numFmtId="0" fontId="7" fillId="4" borderId="67" xfId="0" applyFont="1" applyFill="1" applyBorder="1" applyAlignment="1">
      <alignment horizontal="center" vertical="center"/>
    </xf>
    <xf numFmtId="0" fontId="7" fillId="6" borderId="67" xfId="0" applyFont="1" applyFill="1" applyBorder="1" applyAlignment="1">
      <alignment horizontal="center" vertical="center"/>
    </xf>
    <xf numFmtId="0" fontId="7" fillId="6" borderId="68" xfId="0" applyFont="1" applyFill="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3" borderId="42" xfId="0" applyFont="1" applyFill="1" applyBorder="1" applyAlignment="1">
      <alignment horizontal="center" vertical="center"/>
    </xf>
    <xf numFmtId="0" fontId="7" fillId="4" borderId="42" xfId="0" applyFont="1" applyFill="1" applyBorder="1" applyAlignment="1">
      <alignment horizontal="center" vertical="center"/>
    </xf>
    <xf numFmtId="0" fontId="7" fillId="6" borderId="42" xfId="0" applyFont="1" applyFill="1" applyBorder="1" applyAlignment="1">
      <alignment horizontal="center" vertical="center"/>
    </xf>
    <xf numFmtId="0" fontId="7" fillId="6" borderId="36" xfId="0" applyFont="1" applyFill="1" applyBorder="1" applyAlignment="1">
      <alignment horizontal="center" vertical="center"/>
    </xf>
    <xf numFmtId="0" fontId="7" fillId="0" borderId="72"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38" fontId="10" fillId="0" borderId="21" xfId="28" applyFont="1" applyBorder="1" applyAlignment="1">
      <alignment horizontal="right" vertical="center"/>
    </xf>
    <xf numFmtId="38" fontId="10" fillId="4" borderId="73" xfId="28" applyFont="1" applyFill="1" applyBorder="1" applyAlignment="1">
      <alignment horizontal="right" vertical="center"/>
    </xf>
    <xf numFmtId="38" fontId="10" fillId="0" borderId="26" xfId="28" applyFont="1" applyBorder="1" applyAlignment="1">
      <alignment horizontal="right" vertical="center"/>
    </xf>
    <xf numFmtId="38" fontId="10" fillId="4" borderId="60" xfId="28" applyFont="1" applyFill="1" applyBorder="1" applyAlignment="1">
      <alignment horizontal="right"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3" borderId="75" xfId="0" applyFont="1" applyFill="1" applyBorder="1" applyAlignment="1">
      <alignment horizontal="center" vertical="center"/>
    </xf>
    <xf numFmtId="0" fontId="7" fillId="4" borderId="75" xfId="0" applyFont="1" applyFill="1" applyBorder="1" applyAlignment="1">
      <alignment horizontal="center" vertical="center"/>
    </xf>
    <xf numFmtId="0" fontId="7" fillId="6" borderId="75" xfId="0" applyFont="1" applyFill="1" applyBorder="1" applyAlignment="1">
      <alignment horizontal="center" vertical="center"/>
    </xf>
    <xf numFmtId="0" fontId="7" fillId="6" borderId="76" xfId="0" applyFont="1" applyFill="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horizontal="center" vertical="center"/>
    </xf>
    <xf numFmtId="38" fontId="10" fillId="3" borderId="42" xfId="28" applyFont="1" applyFill="1" applyBorder="1" applyAlignment="1">
      <alignment horizontal="center" vertical="center"/>
    </xf>
    <xf numFmtId="38" fontId="10" fillId="3" borderId="36" xfId="28" applyFont="1" applyFill="1" applyBorder="1" applyAlignment="1">
      <alignment horizontal="center" vertical="center"/>
    </xf>
    <xf numFmtId="38" fontId="7" fillId="3" borderId="24" xfId="28" applyFont="1" applyFill="1" applyBorder="1" applyAlignment="1">
      <alignment horizontal="center" vertical="center"/>
    </xf>
    <xf numFmtId="38" fontId="10" fillId="4" borderId="42" xfId="28" applyFont="1" applyFill="1" applyBorder="1" applyAlignment="1">
      <alignment horizontal="center" vertical="center"/>
    </xf>
    <xf numFmtId="38" fontId="10" fillId="4" borderId="36" xfId="28" applyFont="1" applyFill="1" applyBorder="1" applyAlignment="1">
      <alignment horizontal="center" vertical="center"/>
    </xf>
    <xf numFmtId="38" fontId="7" fillId="4" borderId="24" xfId="28" applyFont="1" applyFill="1" applyBorder="1" applyAlignment="1">
      <alignment horizontal="center" vertical="center"/>
    </xf>
    <xf numFmtId="38" fontId="10" fillId="6" borderId="42" xfId="28" applyFont="1" applyFill="1" applyBorder="1" applyAlignment="1">
      <alignment horizontal="center" vertical="center"/>
    </xf>
    <xf numFmtId="38" fontId="10" fillId="6" borderId="36" xfId="28" applyFont="1" applyFill="1" applyBorder="1" applyAlignment="1">
      <alignment horizontal="center" vertical="center"/>
    </xf>
    <xf numFmtId="38" fontId="7" fillId="6" borderId="0" xfId="28" applyFont="1" applyFill="1" applyBorder="1" applyAlignment="1">
      <alignment horizontal="center" vertical="center"/>
    </xf>
    <xf numFmtId="38" fontId="10" fillId="0" borderId="43" xfId="28" applyFont="1" applyBorder="1" applyAlignment="1">
      <alignment horizontal="center" vertical="center"/>
    </xf>
    <xf numFmtId="38" fontId="10" fillId="0" borderId="42" xfId="28" applyFont="1" applyBorder="1" applyAlignment="1">
      <alignment horizontal="center" vertical="center"/>
    </xf>
    <xf numFmtId="38" fontId="10" fillId="0" borderId="72" xfId="28" applyFont="1" applyBorder="1" applyAlignment="1">
      <alignment horizontal="center" vertical="center"/>
    </xf>
    <xf numFmtId="38" fontId="7" fillId="0" borderId="16" xfId="28" applyFont="1" applyBorder="1" applyAlignment="1">
      <alignment horizontal="center" vertical="center"/>
    </xf>
    <xf numFmtId="38" fontId="10" fillId="0" borderId="33" xfId="28" applyFont="1" applyBorder="1" applyAlignment="1">
      <alignment horizontal="right" vertical="center"/>
    </xf>
    <xf numFmtId="38" fontId="10" fillId="4" borderId="79" xfId="28" applyFont="1" applyFill="1" applyBorder="1" applyAlignment="1">
      <alignment horizontal="right" vertical="center"/>
    </xf>
    <xf numFmtId="38" fontId="10" fillId="3" borderId="75" xfId="28" applyFont="1" applyFill="1" applyBorder="1" applyAlignment="1">
      <alignment horizontal="center" vertical="center"/>
    </xf>
    <xf numFmtId="38" fontId="10" fillId="3" borderId="76" xfId="28" applyFont="1" applyFill="1" applyBorder="1" applyAlignment="1">
      <alignment horizontal="center" vertical="center"/>
    </xf>
    <xf numFmtId="38" fontId="7" fillId="3" borderId="80" xfId="28" applyFont="1" applyFill="1" applyBorder="1" applyAlignment="1">
      <alignment horizontal="center" vertical="center"/>
    </xf>
    <xf numFmtId="38" fontId="10" fillId="4" borderId="75" xfId="28" applyFont="1" applyFill="1" applyBorder="1" applyAlignment="1">
      <alignment horizontal="center" vertical="center"/>
    </xf>
    <xf numFmtId="38" fontId="10" fillId="4" borderId="76" xfId="28" applyFont="1" applyFill="1" applyBorder="1" applyAlignment="1">
      <alignment horizontal="center" vertical="center"/>
    </xf>
    <xf numFmtId="38" fontId="7" fillId="4" borderId="80" xfId="28" applyFont="1" applyFill="1" applyBorder="1" applyAlignment="1">
      <alignment horizontal="center" vertical="center"/>
    </xf>
    <xf numFmtId="38" fontId="10" fillId="6" borderId="75" xfId="28" applyFont="1" applyFill="1" applyBorder="1" applyAlignment="1">
      <alignment horizontal="center" vertical="center"/>
    </xf>
    <xf numFmtId="38" fontId="10" fillId="6" borderId="76" xfId="28" applyFont="1" applyFill="1" applyBorder="1" applyAlignment="1">
      <alignment horizontal="center" vertical="center"/>
    </xf>
    <xf numFmtId="38" fontId="7" fillId="6" borderId="55" xfId="28" applyFont="1" applyFill="1" applyBorder="1" applyAlignment="1">
      <alignment horizontal="center" vertical="center"/>
    </xf>
    <xf numFmtId="38" fontId="10" fillId="0" borderId="77" xfId="28" applyFont="1" applyBorder="1" applyAlignment="1">
      <alignment horizontal="center" vertical="center"/>
    </xf>
    <xf numFmtId="38" fontId="10" fillId="0" borderId="75" xfId="28" applyFont="1" applyBorder="1" applyAlignment="1">
      <alignment horizontal="center" vertical="center"/>
    </xf>
    <xf numFmtId="38" fontId="10" fillId="0" borderId="78" xfId="28" applyFont="1" applyBorder="1" applyAlignment="1">
      <alignment horizontal="center" vertical="center"/>
    </xf>
    <xf numFmtId="38" fontId="10" fillId="3" borderId="13" xfId="28" applyFont="1" applyFill="1" applyBorder="1" applyAlignment="1">
      <alignment horizontal="right"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7" fillId="0" borderId="85" xfId="0" applyFont="1" applyBorder="1" applyAlignment="1">
      <alignment horizontal="right" vertical="center"/>
    </xf>
    <xf numFmtId="0" fontId="7" fillId="0" borderId="84" xfId="0" applyFont="1" applyBorder="1" applyAlignment="1">
      <alignment horizontal="right" vertical="center"/>
    </xf>
    <xf numFmtId="38" fontId="10" fillId="0" borderId="85" xfId="28" applyFont="1" applyBorder="1" applyAlignment="1">
      <alignment horizontal="right" vertical="center"/>
    </xf>
    <xf numFmtId="38" fontId="10" fillId="0" borderId="83" xfId="28" applyFont="1" applyBorder="1" applyAlignment="1">
      <alignment horizontal="right" vertical="center"/>
    </xf>
    <xf numFmtId="38" fontId="7" fillId="0" borderId="83" xfId="28" applyFont="1" applyBorder="1" applyAlignment="1">
      <alignment horizontal="center" vertical="center"/>
    </xf>
    <xf numFmtId="38" fontId="7" fillId="0" borderId="86" xfId="28" applyFont="1" applyBorder="1" applyAlignment="1">
      <alignment horizontal="center" vertical="center"/>
    </xf>
    <xf numFmtId="38" fontId="10" fillId="3" borderId="85" xfId="28" applyFont="1" applyFill="1" applyBorder="1" applyAlignment="1">
      <alignment horizontal="right" vertical="center"/>
    </xf>
    <xf numFmtId="38" fontId="10" fillId="3" borderId="83" xfId="28" applyFont="1" applyFill="1" applyBorder="1" applyAlignment="1">
      <alignment horizontal="right" vertical="center"/>
    </xf>
    <xf numFmtId="38" fontId="10" fillId="3" borderId="87" xfId="28" applyFont="1" applyFill="1" applyBorder="1" applyAlignment="1">
      <alignment horizontal="right" vertical="center"/>
    </xf>
    <xf numFmtId="0" fontId="7" fillId="0" borderId="71" xfId="0" applyFont="1" applyBorder="1" applyAlignment="1">
      <alignment horizontal="center" vertical="center" wrapText="1"/>
    </xf>
    <xf numFmtId="0" fontId="18" fillId="0" borderId="88" xfId="15" applyFont="1" applyBorder="1" applyAlignment="1">
      <alignment horizontal="center" vertical="top" wrapText="1"/>
    </xf>
    <xf numFmtId="0" fontId="7" fillId="0" borderId="89" xfId="0" applyFont="1" applyBorder="1" applyAlignment="1">
      <alignment horizontal="center" vertical="center"/>
    </xf>
    <xf numFmtId="0" fontId="7" fillId="0" borderId="90" xfId="0" applyFont="1" applyBorder="1" applyAlignment="1">
      <alignment horizontal="center" vertical="center"/>
    </xf>
    <xf numFmtId="38" fontId="10" fillId="3" borderId="90" xfId="28" applyFont="1" applyFill="1" applyBorder="1" applyAlignment="1">
      <alignment horizontal="center" vertical="center"/>
    </xf>
    <xf numFmtId="38" fontId="10" fillId="4" borderId="90" xfId="28" applyFont="1" applyFill="1" applyBorder="1" applyAlignment="1">
      <alignment horizontal="center" vertical="center"/>
    </xf>
    <xf numFmtId="38" fontId="10" fillId="6" borderId="90" xfId="28" applyFont="1" applyFill="1" applyBorder="1" applyAlignment="1">
      <alignment horizontal="center" vertical="center"/>
    </xf>
    <xf numFmtId="38" fontId="10" fillId="0" borderId="91" xfId="28" applyFont="1" applyBorder="1" applyAlignment="1">
      <alignment horizontal="center" vertical="center"/>
    </xf>
    <xf numFmtId="38" fontId="10" fillId="0" borderId="90" xfId="28" applyFont="1" applyBorder="1" applyAlignment="1">
      <alignment horizontal="center" vertical="center"/>
    </xf>
    <xf numFmtId="38" fontId="10" fillId="0" borderId="92" xfId="28" applyFont="1" applyBorder="1" applyAlignment="1">
      <alignment horizontal="center" vertical="center"/>
    </xf>
    <xf numFmtId="38" fontId="0" fillId="0" borderId="0" xfId="6" applyFont="1" applyAlignment="1">
      <alignment vertical="center" shrinkToFit="1"/>
    </xf>
    <xf numFmtId="38" fontId="20" fillId="0" borderId="0" xfId="6" applyFont="1" applyAlignment="1">
      <alignment horizontal="center" vertical="center" shrinkToFit="1"/>
    </xf>
    <xf numFmtId="38" fontId="0" fillId="0" borderId="0" xfId="6" applyFont="1" applyAlignment="1">
      <alignment horizontal="center" vertical="center" shrinkToFit="1"/>
    </xf>
    <xf numFmtId="38" fontId="0" fillId="0" borderId="0" xfId="6" applyFont="1" applyAlignment="1">
      <alignment horizontal="distributed" vertical="center" shrinkToFit="1"/>
    </xf>
    <xf numFmtId="38" fontId="2" fillId="0" borderId="93" xfId="6" applyFont="1" applyBorder="1" applyAlignment="1">
      <alignment horizontal="distributed" vertical="center" justifyLastLine="1" shrinkToFit="1"/>
    </xf>
    <xf numFmtId="38" fontId="2" fillId="0" borderId="2" xfId="6" applyFont="1" applyBorder="1" applyAlignment="1">
      <alignment horizontal="left" vertical="center" shrinkToFit="1"/>
    </xf>
    <xf numFmtId="38" fontId="2" fillId="5" borderId="2" xfId="6" applyFont="1" applyFill="1" applyBorder="1" applyAlignment="1" applyProtection="1">
      <alignment horizontal="left" vertical="center" shrinkToFit="1"/>
      <protection locked="0"/>
    </xf>
    <xf numFmtId="38" fontId="2" fillId="0" borderId="6" xfId="6" applyFont="1" applyBorder="1" applyAlignment="1">
      <alignment horizontal="distributed" vertical="center" justifyLastLine="1" shrinkToFit="1"/>
    </xf>
    <xf numFmtId="38" fontId="2" fillId="0" borderId="0" xfId="6" applyFont="1" applyBorder="1" applyAlignment="1">
      <alignment horizontal="distributed" vertical="center" justifyLastLine="1" shrinkToFit="1"/>
    </xf>
    <xf numFmtId="38" fontId="2" fillId="0" borderId="12" xfId="6" applyFont="1" applyBorder="1" applyAlignment="1">
      <alignment horizontal="center" vertical="center" shrinkToFit="1"/>
    </xf>
    <xf numFmtId="38" fontId="2" fillId="0" borderId="94" xfId="6" applyFont="1" applyBorder="1" applyAlignment="1">
      <alignment horizontal="center" vertical="center" shrinkToFit="1"/>
    </xf>
    <xf numFmtId="38" fontId="2" fillId="0" borderId="13" xfId="6" applyFont="1" applyBorder="1" applyAlignment="1">
      <alignment horizontal="center" vertical="center" shrinkToFit="1"/>
    </xf>
    <xf numFmtId="38" fontId="2" fillId="0" borderId="11" xfId="6" applyFont="1" applyBorder="1" applyAlignment="1">
      <alignment vertical="center" shrinkToFit="1"/>
    </xf>
    <xf numFmtId="38" fontId="13" fillId="0" borderId="11" xfId="6" applyFont="1" applyBorder="1" applyAlignment="1">
      <alignment vertical="center" wrapText="1" shrinkToFit="1"/>
    </xf>
    <xf numFmtId="0" fontId="20" fillId="0" borderId="0" xfId="16" applyFont="1" applyAlignment="1">
      <alignment horizontal="center" vertical="center" shrinkToFit="1"/>
    </xf>
    <xf numFmtId="0" fontId="0" fillId="0" borderId="0" xfId="16" applyFont="1" applyAlignment="1">
      <alignment horizontal="center" vertical="center" shrinkToFit="1"/>
    </xf>
    <xf numFmtId="0" fontId="2" fillId="0" borderId="10" xfId="16" applyBorder="1" applyAlignment="1">
      <alignment horizontal="distributed" vertical="center" justifyLastLine="1" shrinkToFit="1"/>
    </xf>
    <xf numFmtId="0" fontId="2" fillId="0" borderId="11" xfId="16" applyBorder="1" applyAlignment="1">
      <alignment horizontal="left" vertical="center" shrinkToFit="1"/>
    </xf>
    <xf numFmtId="0" fontId="2" fillId="5" borderId="11" xfId="16" applyFill="1" applyBorder="1" applyAlignment="1" applyProtection="1">
      <alignment horizontal="left" vertical="center" shrinkToFit="1"/>
      <protection locked="0"/>
    </xf>
    <xf numFmtId="0" fontId="2" fillId="0" borderId="15" xfId="16" applyBorder="1" applyAlignment="1">
      <alignment horizontal="distributed" vertical="center" justifyLastLine="1" shrinkToFit="1"/>
    </xf>
    <xf numFmtId="0" fontId="0" fillId="0" borderId="0" xfId="16" applyFont="1" applyAlignment="1">
      <alignment horizontal="distributed" vertical="center" justifyLastLine="1" shrinkToFit="1"/>
    </xf>
    <xf numFmtId="38" fontId="2" fillId="0" borderId="84" xfId="6" applyFont="1" applyBorder="1" applyAlignment="1">
      <alignment horizontal="center" vertical="center" wrapText="1" shrinkToFit="1"/>
    </xf>
    <xf numFmtId="38" fontId="2" fillId="0" borderId="95" xfId="6" applyFont="1" applyBorder="1" applyAlignment="1">
      <alignment horizontal="center" vertical="center" wrapText="1" shrinkToFit="1"/>
    </xf>
    <xf numFmtId="38" fontId="2" fillId="0" borderId="85" xfId="6" applyFont="1" applyBorder="1" applyAlignment="1">
      <alignment horizontal="center" vertical="center" wrapText="1" shrinkToFit="1"/>
    </xf>
    <xf numFmtId="38" fontId="2" fillId="5" borderId="40" xfId="6" applyFont="1" applyFill="1" applyBorder="1" applyAlignment="1" applyProtection="1">
      <alignment vertical="center" shrinkToFit="1"/>
      <protection locked="0"/>
    </xf>
    <xf numFmtId="38" fontId="21" fillId="0" borderId="40" xfId="6" applyFont="1" applyBorder="1" applyAlignment="1">
      <alignment vertical="center" shrinkToFit="1"/>
    </xf>
    <xf numFmtId="0" fontId="2" fillId="0" borderId="10" xfId="16" applyBorder="1" applyAlignment="1">
      <alignment horizontal="center" vertical="center" shrinkToFit="1"/>
    </xf>
    <xf numFmtId="177" fontId="2" fillId="5" borderId="11" xfId="16" applyNumberFormat="1" applyFill="1" applyBorder="1" applyAlignment="1" applyProtection="1">
      <alignment vertical="center" shrinkToFit="1"/>
      <protection locked="0"/>
    </xf>
    <xf numFmtId="177" fontId="21" fillId="0" borderId="15" xfId="16" applyNumberFormat="1" applyFont="1" applyBorder="1" applyAlignment="1">
      <alignment vertical="center" shrinkToFit="1"/>
    </xf>
    <xf numFmtId="177" fontId="0" fillId="0" borderId="0" xfId="16" applyNumberFormat="1" applyFont="1" applyAlignment="1">
      <alignment horizontal="center" vertical="center" shrinkToFit="1"/>
    </xf>
    <xf numFmtId="0" fontId="0" fillId="0" borderId="0" xfId="16" applyFont="1" applyAlignment="1">
      <alignment horizontal="center" vertical="center"/>
    </xf>
    <xf numFmtId="38" fontId="2" fillId="0" borderId="96" xfId="6" applyFont="1" applyBorder="1" applyAlignment="1">
      <alignment horizontal="center" vertical="center" shrinkToFit="1"/>
    </xf>
    <xf numFmtId="38" fontId="2" fillId="0" borderId="97" xfId="6" applyFont="1" applyBorder="1" applyAlignment="1">
      <alignment horizontal="center" vertical="center" shrinkToFit="1"/>
    </xf>
    <xf numFmtId="38" fontId="2" fillId="0" borderId="98" xfId="6" applyFont="1" applyBorder="1" applyAlignment="1">
      <alignment horizontal="center" vertical="center" shrinkToFit="1"/>
    </xf>
    <xf numFmtId="38" fontId="21" fillId="0" borderId="2" xfId="6" applyFont="1" applyBorder="1" applyAlignment="1">
      <alignment vertical="center" shrinkToFit="1"/>
    </xf>
    <xf numFmtId="38" fontId="21" fillId="0" borderId="6" xfId="6" applyFont="1" applyBorder="1" applyAlignment="1">
      <alignment vertical="center" shrinkToFit="1"/>
    </xf>
    <xf numFmtId="38" fontId="13" fillId="0" borderId="0" xfId="6" applyFont="1" applyAlignment="1">
      <alignment horizontal="center" vertical="center" wrapText="1" shrinkToFit="1"/>
    </xf>
    <xf numFmtId="0" fontId="2" fillId="0" borderId="99" xfId="16" applyBorder="1" applyAlignment="1">
      <alignment horizontal="center" vertical="center" shrinkToFit="1"/>
    </xf>
    <xf numFmtId="49" fontId="2" fillId="5" borderId="40" xfId="16" applyNumberFormat="1" applyFill="1" applyBorder="1" applyAlignment="1" applyProtection="1">
      <alignment vertical="center" shrinkToFit="1"/>
      <protection locked="0"/>
    </xf>
    <xf numFmtId="0" fontId="2" fillId="5" borderId="40" xfId="16" applyFill="1" applyBorder="1" applyAlignment="1" applyProtection="1">
      <alignment vertical="center" shrinkToFit="1"/>
      <protection locked="0"/>
    </xf>
    <xf numFmtId="0" fontId="2" fillId="0" borderId="100" xfId="16" applyBorder="1" applyAlignment="1">
      <alignment vertical="center" shrinkToFit="1"/>
    </xf>
    <xf numFmtId="0" fontId="0" fillId="0" borderId="0" xfId="16" applyFont="1" applyAlignment="1">
      <alignment vertical="center" wrapText="1"/>
    </xf>
    <xf numFmtId="38" fontId="2" fillId="0" borderId="101" xfId="6" applyFont="1" applyBorder="1" applyAlignment="1">
      <alignment horizontal="center" vertical="center" shrinkToFit="1"/>
    </xf>
    <xf numFmtId="38" fontId="2" fillId="3" borderId="29" xfId="6" applyFont="1" applyFill="1" applyBorder="1" applyAlignment="1">
      <alignment horizontal="center" vertical="center" shrinkToFit="1"/>
    </xf>
    <xf numFmtId="38" fontId="2" fillId="3" borderId="19" xfId="6" applyFont="1" applyFill="1" applyBorder="1" applyAlignment="1">
      <alignment horizontal="center" vertical="center" shrinkToFit="1"/>
    </xf>
    <xf numFmtId="38" fontId="2" fillId="3" borderId="18" xfId="6" applyFont="1" applyFill="1" applyBorder="1" applyAlignment="1">
      <alignment horizontal="center" vertical="center" shrinkToFit="1"/>
    </xf>
    <xf numFmtId="38" fontId="21" fillId="0" borderId="11" xfId="6" applyFont="1" applyBorder="1" applyAlignment="1">
      <alignment vertical="center" shrinkToFit="1"/>
    </xf>
    <xf numFmtId="38" fontId="21" fillId="3" borderId="15" xfId="6" applyFont="1" applyFill="1" applyBorder="1" applyAlignment="1">
      <alignment vertical="center" shrinkToFit="1"/>
    </xf>
    <xf numFmtId="0" fontId="2" fillId="0" borderId="101" xfId="16" applyBorder="1" applyAlignment="1">
      <alignment horizontal="center" vertical="center" shrinkToFit="1"/>
    </xf>
    <xf numFmtId="0" fontId="2" fillId="5" borderId="42" xfId="16" applyFill="1" applyBorder="1" applyAlignment="1" applyProtection="1">
      <alignment vertical="center" shrinkToFit="1"/>
      <protection locked="0"/>
    </xf>
    <xf numFmtId="0" fontId="2" fillId="0" borderId="44" xfId="16" applyBorder="1" applyAlignment="1">
      <alignment vertical="center"/>
    </xf>
    <xf numFmtId="38" fontId="2" fillId="3" borderId="42" xfId="6" applyFont="1" applyFill="1" applyBorder="1" applyAlignment="1">
      <alignment horizontal="center" vertical="center" shrinkToFit="1"/>
    </xf>
    <xf numFmtId="38" fontId="7" fillId="3" borderId="12" xfId="6" applyFont="1" applyFill="1" applyBorder="1" applyAlignment="1">
      <alignment horizontal="center" vertical="center" wrapText="1"/>
    </xf>
    <xf numFmtId="38" fontId="7" fillId="3" borderId="94" xfId="6" applyFont="1" applyFill="1" applyBorder="1" applyAlignment="1">
      <alignment horizontal="center" vertical="center" wrapText="1"/>
    </xf>
    <xf numFmtId="38" fontId="7" fillId="3" borderId="13" xfId="6" applyFont="1" applyFill="1" applyBorder="1" applyAlignment="1">
      <alignment horizontal="center" vertical="center" wrapText="1"/>
    </xf>
    <xf numFmtId="38" fontId="2" fillId="5" borderId="11" xfId="6" applyFont="1" applyFill="1" applyBorder="1" applyAlignment="1" applyProtection="1">
      <alignment vertical="center" shrinkToFit="1"/>
      <protection locked="0"/>
    </xf>
    <xf numFmtId="38" fontId="7" fillId="3" borderId="12" xfId="6" applyFont="1" applyFill="1" applyBorder="1" applyAlignment="1">
      <alignment horizontal="center" vertical="center" shrinkToFit="1"/>
    </xf>
    <xf numFmtId="38" fontId="7" fillId="3" borderId="94" xfId="6" applyFont="1" applyFill="1" applyBorder="1" applyAlignment="1">
      <alignment horizontal="center" vertical="center" shrinkToFit="1"/>
    </xf>
    <xf numFmtId="38" fontId="7" fillId="3" borderId="13" xfId="6" applyFont="1" applyFill="1" applyBorder="1" applyAlignment="1">
      <alignment horizontal="center" vertical="center" shrinkToFit="1"/>
    </xf>
    <xf numFmtId="38" fontId="2" fillId="4" borderId="29" xfId="6" applyFont="1" applyFill="1" applyBorder="1" applyAlignment="1">
      <alignment horizontal="center" vertical="center" shrinkToFit="1"/>
    </xf>
    <xf numFmtId="38" fontId="2" fillId="4" borderId="19" xfId="6" applyFont="1" applyFill="1" applyBorder="1" applyAlignment="1">
      <alignment horizontal="center" vertical="center" shrinkToFit="1"/>
    </xf>
    <xf numFmtId="38" fontId="2" fillId="4" borderId="18" xfId="6" applyFont="1" applyFill="1" applyBorder="1" applyAlignment="1">
      <alignment horizontal="center" vertical="center" shrinkToFit="1"/>
    </xf>
    <xf numFmtId="38" fontId="21" fillId="4" borderId="15" xfId="6" applyFont="1" applyFill="1" applyBorder="1" applyAlignment="1">
      <alignment vertical="center" shrinkToFit="1"/>
    </xf>
    <xf numFmtId="0" fontId="0" fillId="0" borderId="0" xfId="16" applyFont="1" applyAlignment="1">
      <alignment horizontal="left" shrinkToFit="1"/>
    </xf>
    <xf numFmtId="38" fontId="2" fillId="4" borderId="36" xfId="6" applyFont="1" applyFill="1" applyBorder="1" applyAlignment="1">
      <alignment horizontal="center" vertical="center" shrinkToFit="1"/>
    </xf>
    <xf numFmtId="38" fontId="7" fillId="4" borderId="102" xfId="6" applyFont="1" applyFill="1" applyBorder="1" applyAlignment="1">
      <alignment horizontal="center" vertical="center" wrapText="1"/>
    </xf>
    <xf numFmtId="38" fontId="7" fillId="4" borderId="12" xfId="6" applyFont="1" applyFill="1" applyBorder="1" applyAlignment="1">
      <alignment horizontal="center" vertical="center" wrapText="1"/>
    </xf>
    <xf numFmtId="38" fontId="7" fillId="4" borderId="13" xfId="6" applyFont="1" applyFill="1" applyBorder="1" applyAlignment="1">
      <alignment horizontal="center" vertical="center" wrapText="1"/>
    </xf>
    <xf numFmtId="38" fontId="2" fillId="0" borderId="103" xfId="6" applyFont="1" applyBorder="1" applyAlignment="1">
      <alignment horizontal="center" vertical="center" shrinkToFit="1"/>
    </xf>
    <xf numFmtId="38" fontId="7" fillId="4" borderId="104" xfId="6" applyFont="1" applyFill="1" applyBorder="1" applyAlignment="1">
      <alignment horizontal="center" vertical="center" wrapText="1"/>
    </xf>
    <xf numFmtId="38" fontId="7" fillId="4" borderId="40" xfId="6" applyFont="1" applyFill="1" applyBorder="1" applyAlignment="1">
      <alignment horizontal="center" vertical="center" wrapText="1"/>
    </xf>
    <xf numFmtId="38" fontId="7" fillId="4" borderId="80" xfId="6" applyFont="1" applyFill="1" applyBorder="1" applyAlignment="1">
      <alignment horizontal="center" vertical="center" wrapText="1"/>
    </xf>
    <xf numFmtId="38" fontId="2" fillId="5" borderId="75" xfId="6" applyFont="1" applyFill="1" applyBorder="1" applyAlignment="1" applyProtection="1">
      <alignment vertical="center" shrinkToFit="1"/>
      <protection locked="0"/>
    </xf>
    <xf numFmtId="38" fontId="7" fillId="4" borderId="105" xfId="6" applyFont="1" applyFill="1" applyBorder="1" applyAlignment="1">
      <alignment horizontal="center" vertical="center" wrapText="1"/>
    </xf>
    <xf numFmtId="38" fontId="7" fillId="4" borderId="75" xfId="6" applyFont="1" applyFill="1" applyBorder="1" applyAlignment="1">
      <alignment horizontal="center" vertical="center" wrapText="1"/>
    </xf>
    <xf numFmtId="38" fontId="2" fillId="4" borderId="76" xfId="6" applyFont="1" applyFill="1" applyBorder="1" applyAlignment="1">
      <alignment horizontal="center" vertical="center" shrinkToFit="1"/>
    </xf>
    <xf numFmtId="38" fontId="7" fillId="4" borderId="57" xfId="6" applyFont="1" applyFill="1" applyBorder="1" applyAlignment="1">
      <alignment horizontal="center" vertical="center" wrapText="1"/>
    </xf>
    <xf numFmtId="38" fontId="7" fillId="4" borderId="55" xfId="6" applyFont="1" applyFill="1" applyBorder="1" applyAlignment="1">
      <alignment horizontal="center" vertical="center" wrapText="1"/>
    </xf>
    <xf numFmtId="38" fontId="2" fillId="0" borderId="28" xfId="6" applyFont="1" applyBorder="1" applyAlignment="1">
      <alignment vertical="center" shrinkToFit="1"/>
    </xf>
    <xf numFmtId="38" fontId="2" fillId="0" borderId="24" xfId="6" applyFont="1" applyBorder="1" applyAlignment="1">
      <alignment horizontal="center" vertical="center" shrinkToFit="1"/>
    </xf>
    <xf numFmtId="38" fontId="2" fillId="6" borderId="36" xfId="6" applyFont="1" applyFill="1" applyBorder="1" applyAlignment="1">
      <alignment horizontal="center" vertical="center" shrinkToFit="1"/>
    </xf>
    <xf numFmtId="38" fontId="2" fillId="6" borderId="0" xfId="6" applyFont="1" applyFill="1" applyBorder="1" applyAlignment="1">
      <alignment horizontal="center" vertical="center" shrinkToFit="1"/>
    </xf>
    <xf numFmtId="38" fontId="2" fillId="6" borderId="24" xfId="6" applyFont="1" applyFill="1" applyBorder="1" applyAlignment="1">
      <alignment horizontal="center" vertical="center" shrinkToFit="1"/>
    </xf>
    <xf numFmtId="38" fontId="21" fillId="0" borderId="42" xfId="6" applyFont="1" applyFill="1" applyBorder="1" applyAlignment="1" applyProtection="1">
      <alignment vertical="center" shrinkToFit="1"/>
    </xf>
    <xf numFmtId="38" fontId="21" fillId="6" borderId="15" xfId="6" applyFont="1" applyFill="1" applyBorder="1" applyAlignment="1">
      <alignment vertical="center" shrinkToFit="1"/>
    </xf>
    <xf numFmtId="38" fontId="2" fillId="0" borderId="106" xfId="6" applyFont="1" applyBorder="1" applyAlignment="1">
      <alignment horizontal="center" vertical="center" shrinkToFit="1"/>
    </xf>
    <xf numFmtId="38" fontId="2" fillId="6" borderId="107" xfId="6" applyFont="1" applyFill="1" applyBorder="1" applyAlignment="1">
      <alignment horizontal="center" vertical="center" shrinkToFit="1"/>
    </xf>
    <xf numFmtId="38" fontId="7" fillId="6" borderId="84" xfId="6" applyFont="1" applyFill="1" applyBorder="1" applyAlignment="1">
      <alignment horizontal="center" vertical="center" wrapText="1"/>
    </xf>
    <xf numFmtId="38" fontId="7" fillId="6" borderId="95" xfId="6" applyFont="1" applyFill="1" applyBorder="1" applyAlignment="1">
      <alignment horizontal="center" vertical="center" wrapText="1"/>
    </xf>
    <xf numFmtId="38" fontId="7" fillId="6" borderId="85" xfId="6" applyFont="1" applyFill="1" applyBorder="1" applyAlignment="1">
      <alignment horizontal="center" vertical="center" wrapText="1"/>
    </xf>
    <xf numFmtId="38" fontId="2" fillId="5" borderId="83" xfId="6" applyFont="1" applyFill="1" applyBorder="1" applyAlignment="1" applyProtection="1">
      <alignment vertical="center" shrinkToFit="1"/>
      <protection locked="0"/>
    </xf>
    <xf numFmtId="38" fontId="21" fillId="6" borderId="100" xfId="6" applyFont="1" applyFill="1" applyBorder="1" applyAlignment="1">
      <alignment vertical="center" shrinkToFit="1"/>
    </xf>
    <xf numFmtId="0" fontId="2" fillId="0" borderId="106" xfId="16" applyBorder="1" applyAlignment="1">
      <alignment horizontal="center" vertical="center" shrinkToFit="1"/>
    </xf>
    <xf numFmtId="0" fontId="2" fillId="5" borderId="107" xfId="16" applyFill="1" applyBorder="1" applyAlignment="1" applyProtection="1">
      <alignment vertical="center" shrinkToFit="1"/>
      <protection locked="0"/>
    </xf>
    <xf numFmtId="0" fontId="2" fillId="0" borderId="108" xfId="16" applyBorder="1" applyAlignment="1">
      <alignment vertical="center"/>
    </xf>
    <xf numFmtId="38" fontId="2" fillId="0" borderId="3" xfId="6" applyFont="1" applyBorder="1" applyAlignment="1">
      <alignment horizontal="center" vertical="center" wrapText="1" shrinkToFit="1"/>
    </xf>
    <xf numFmtId="38" fontId="2" fillId="0" borderId="109" xfId="6" applyFont="1" applyBorder="1" applyAlignment="1">
      <alignment horizontal="center" vertical="center" wrapText="1" shrinkToFit="1"/>
    </xf>
    <xf numFmtId="38" fontId="2" fillId="0" borderId="4" xfId="6" applyFont="1" applyBorder="1" applyAlignment="1">
      <alignment horizontal="center" vertical="center" wrapText="1" shrinkToFit="1"/>
    </xf>
    <xf numFmtId="38" fontId="2" fillId="5" borderId="46" xfId="6" applyFont="1" applyFill="1" applyBorder="1" applyAlignment="1" applyProtection="1">
      <alignment vertical="center" shrinkToFit="1"/>
      <protection locked="0"/>
    </xf>
    <xf numFmtId="178" fontId="22" fillId="0" borderId="0" xfId="18" applyNumberFormat="1" applyFont="1" applyProtection="1">
      <alignment vertical="center"/>
      <protection hidden="1"/>
    </xf>
    <xf numFmtId="178" fontId="22" fillId="0" borderId="0" xfId="18" quotePrefix="1" applyNumberFormat="1" applyFont="1">
      <alignment vertical="center"/>
    </xf>
    <xf numFmtId="178" fontId="22" fillId="0" borderId="0" xfId="18" applyNumberFormat="1" applyFont="1">
      <alignment vertical="center"/>
    </xf>
    <xf numFmtId="178" fontId="23" fillId="8" borderId="0" xfId="18" applyNumberFormat="1" applyFont="1" applyFill="1" applyAlignment="1" applyProtection="1">
      <alignment horizontal="center" vertical="center"/>
      <protection hidden="1"/>
    </xf>
    <xf numFmtId="178" fontId="24" fillId="0" borderId="0" xfId="18" applyNumberFormat="1" applyFont="1" applyProtection="1">
      <alignment vertical="center"/>
      <protection hidden="1"/>
    </xf>
    <xf numFmtId="178" fontId="25" fillId="0" borderId="0" xfId="18" applyNumberFormat="1" applyFont="1" applyAlignment="1">
      <alignment horizontal="left" vertical="top" wrapText="1"/>
    </xf>
    <xf numFmtId="0" fontId="25" fillId="0" borderId="0" xfId="0" applyFont="1" applyAlignment="1">
      <alignment horizontal="left" vertical="top" wrapText="1"/>
    </xf>
    <xf numFmtId="178" fontId="25" fillId="9" borderId="40" xfId="18" applyNumberFormat="1" applyFont="1" applyFill="1" applyBorder="1" applyAlignment="1" applyProtection="1">
      <alignment horizontal="center" vertical="center"/>
      <protection hidden="1"/>
    </xf>
    <xf numFmtId="178" fontId="25" fillId="0" borderId="40" xfId="18" applyNumberFormat="1" applyFont="1" applyBorder="1" applyAlignment="1">
      <alignment horizontal="left" vertical="center"/>
    </xf>
    <xf numFmtId="178" fontId="25" fillId="0" borderId="40" xfId="18" applyNumberFormat="1" applyFont="1" applyBorder="1" applyAlignment="1">
      <alignment horizontal="left" vertical="center" wrapText="1"/>
    </xf>
    <xf numFmtId="179" fontId="25" fillId="9" borderId="11" xfId="18" applyNumberFormat="1" applyFont="1" applyFill="1" applyBorder="1" applyProtection="1">
      <alignment vertical="center"/>
      <protection hidden="1"/>
    </xf>
    <xf numFmtId="179" fontId="25" fillId="9" borderId="11" xfId="18" applyNumberFormat="1" applyFont="1" applyFill="1" applyBorder="1" applyAlignment="1" applyProtection="1">
      <alignment horizontal="center" vertical="center"/>
      <protection hidden="1"/>
    </xf>
    <xf numFmtId="178" fontId="26" fillId="0" borderId="0" xfId="18" applyNumberFormat="1" applyFont="1">
      <alignment vertical="center"/>
    </xf>
    <xf numFmtId="178" fontId="27" fillId="0" borderId="40" xfId="18" applyNumberFormat="1" applyFont="1" applyBorder="1" applyAlignment="1">
      <alignment horizontal="center" vertical="center"/>
    </xf>
    <xf numFmtId="178" fontId="27" fillId="0" borderId="40" xfId="18" applyNumberFormat="1" applyFont="1" applyBorder="1" applyAlignment="1">
      <alignment horizontal="center" vertical="center" wrapText="1" shrinkToFit="1"/>
    </xf>
    <xf numFmtId="178" fontId="25" fillId="0" borderId="0" xfId="18" applyNumberFormat="1" applyFont="1">
      <alignment vertical="center"/>
    </xf>
    <xf numFmtId="178" fontId="25" fillId="9" borderId="42" xfId="18" applyNumberFormat="1" applyFont="1" applyFill="1" applyBorder="1" applyAlignment="1" applyProtection="1">
      <alignment horizontal="center" vertical="center"/>
      <protection hidden="1"/>
    </xf>
    <xf numFmtId="178" fontId="25" fillId="0" borderId="42" xfId="18" applyNumberFormat="1" applyFont="1" applyBorder="1" applyAlignment="1">
      <alignment horizontal="left" vertical="center"/>
    </xf>
    <xf numFmtId="178" fontId="25" fillId="0" borderId="42" xfId="18" applyNumberFormat="1" applyFont="1" applyBorder="1" applyAlignment="1">
      <alignment horizontal="left" vertical="center" wrapText="1"/>
    </xf>
    <xf numFmtId="178" fontId="25" fillId="5" borderId="40" xfId="18" applyNumberFormat="1" applyFont="1" applyFill="1" applyBorder="1" applyAlignment="1" applyProtection="1">
      <alignment horizontal="center" vertical="center"/>
      <protection locked="0" hidden="1"/>
    </xf>
    <xf numFmtId="179" fontId="22" fillId="0" borderId="0" xfId="18" applyNumberFormat="1" applyFont="1" applyProtection="1">
      <alignment vertical="center"/>
      <protection hidden="1"/>
    </xf>
    <xf numFmtId="178" fontId="28" fillId="0" borderId="0" xfId="18" applyNumberFormat="1" applyFont="1">
      <alignment vertical="center"/>
    </xf>
    <xf numFmtId="0" fontId="29" fillId="10" borderId="11" xfId="15" applyFont="1" applyFill="1" applyBorder="1" applyAlignment="1">
      <alignment horizontal="center" vertical="center" wrapText="1"/>
    </xf>
    <xf numFmtId="180" fontId="30" fillId="5" borderId="11" xfId="15" applyNumberFormat="1" applyFont="1" applyFill="1" applyBorder="1" applyAlignment="1" applyProtection="1">
      <alignment vertical="center" wrapText="1"/>
      <protection locked="0"/>
    </xf>
    <xf numFmtId="178" fontId="27" fillId="0" borderId="0" xfId="18" applyNumberFormat="1" applyFont="1">
      <alignment vertical="center"/>
    </xf>
    <xf numFmtId="178" fontId="25" fillId="9" borderId="46" xfId="18" applyNumberFormat="1" applyFont="1" applyFill="1" applyBorder="1" applyAlignment="1" applyProtection="1">
      <alignment horizontal="center" vertical="center"/>
      <protection hidden="1"/>
    </xf>
    <xf numFmtId="178" fontId="25" fillId="5" borderId="46" xfId="18" applyNumberFormat="1" applyFont="1" applyFill="1" applyBorder="1" applyAlignment="1" applyProtection="1">
      <alignment horizontal="center" vertical="center"/>
      <protection locked="0" hidden="1"/>
    </xf>
    <xf numFmtId="178" fontId="25" fillId="9" borderId="40" xfId="18" applyNumberFormat="1" applyFont="1" applyFill="1" applyBorder="1" applyAlignment="1" applyProtection="1">
      <alignment horizontal="center" vertical="center" shrinkToFit="1"/>
      <protection hidden="1"/>
    </xf>
    <xf numFmtId="178" fontId="25" fillId="9" borderId="46" xfId="18" applyNumberFormat="1" applyFont="1" applyFill="1" applyBorder="1" applyAlignment="1" applyProtection="1">
      <alignment horizontal="center" vertical="center" shrinkToFit="1"/>
      <protection hidden="1"/>
    </xf>
    <xf numFmtId="180" fontId="30" fillId="5" borderId="11" xfId="15" applyNumberFormat="1" applyFont="1" applyFill="1" applyBorder="1" applyProtection="1">
      <alignment vertical="center"/>
      <protection locked="0"/>
    </xf>
    <xf numFmtId="178" fontId="25" fillId="0" borderId="0" xfId="18" applyNumberFormat="1" applyFont="1" applyProtection="1">
      <alignment vertical="center"/>
      <protection hidden="1"/>
    </xf>
    <xf numFmtId="178" fontId="25" fillId="9" borderId="40" xfId="18" applyNumberFormat="1" applyFont="1" applyFill="1" applyBorder="1" applyAlignment="1" applyProtection="1">
      <alignment horizontal="center" vertical="center" wrapText="1"/>
      <protection hidden="1"/>
    </xf>
    <xf numFmtId="181" fontId="25" fillId="5" borderId="40" xfId="18" applyNumberFormat="1" applyFont="1" applyFill="1" applyBorder="1" applyAlignment="1" applyProtection="1">
      <alignment horizontal="center" vertical="center"/>
      <protection hidden="1"/>
    </xf>
    <xf numFmtId="182" fontId="25" fillId="5" borderId="40" xfId="18" applyNumberFormat="1" applyFont="1" applyFill="1" applyBorder="1" applyAlignment="1" applyProtection="1">
      <alignment vertical="center"/>
      <protection locked="0" hidden="1"/>
    </xf>
    <xf numFmtId="182" fontId="31" fillId="7" borderId="40" xfId="18" applyNumberFormat="1" applyFont="1" applyFill="1" applyBorder="1" applyAlignment="1" applyProtection="1">
      <alignment vertical="center"/>
      <protection hidden="1"/>
    </xf>
    <xf numFmtId="181" fontId="25" fillId="5" borderId="42" xfId="18" applyNumberFormat="1" applyFont="1" applyFill="1" applyBorder="1" applyAlignment="1" applyProtection="1">
      <alignment horizontal="center" vertical="center"/>
      <protection hidden="1"/>
    </xf>
    <xf numFmtId="181" fontId="25" fillId="7" borderId="42" xfId="18" applyNumberFormat="1" applyFont="1" applyFill="1" applyBorder="1" applyAlignment="1" applyProtection="1">
      <alignment vertical="center"/>
      <protection hidden="1"/>
    </xf>
    <xf numFmtId="178" fontId="25" fillId="9" borderId="46" xfId="18" applyNumberFormat="1" applyFont="1" applyFill="1" applyBorder="1" applyAlignment="1" applyProtection="1">
      <alignment horizontal="center" vertical="center" wrapText="1"/>
      <protection hidden="1"/>
    </xf>
    <xf numFmtId="178" fontId="25" fillId="9" borderId="11" xfId="18" applyNumberFormat="1" applyFont="1" applyFill="1" applyBorder="1" applyAlignment="1" applyProtection="1">
      <alignment horizontal="center" vertical="center" wrapText="1"/>
      <protection hidden="1"/>
    </xf>
    <xf numFmtId="181" fontId="25" fillId="7" borderId="110" xfId="18" applyNumberFormat="1" applyFont="1" applyFill="1" applyBorder="1" applyAlignment="1" applyProtection="1">
      <alignment horizontal="center" vertical="center"/>
      <protection hidden="1"/>
    </xf>
    <xf numFmtId="181" fontId="25" fillId="5" borderId="11" xfId="18" applyNumberFormat="1" applyFont="1" applyFill="1" applyBorder="1" applyAlignment="1" applyProtection="1">
      <alignment horizontal="center" vertical="center"/>
      <protection locked="0" hidden="1"/>
    </xf>
    <xf numFmtId="183" fontId="25" fillId="9" borderId="11" xfId="18" applyNumberFormat="1" applyFont="1" applyFill="1" applyBorder="1" applyAlignment="1" applyProtection="1">
      <alignment horizontal="center" vertical="center" wrapText="1"/>
      <protection hidden="1"/>
    </xf>
    <xf numFmtId="183" fontId="25" fillId="5" borderId="11" xfId="18" applyNumberFormat="1" applyFont="1" applyFill="1" applyBorder="1" applyAlignment="1" applyProtection="1">
      <alignment horizontal="center" vertical="center"/>
      <protection locked="0" hidden="1"/>
    </xf>
    <xf numFmtId="178" fontId="22" fillId="0" borderId="0" xfId="18" applyNumberFormat="1" applyFont="1" applyBorder="1" applyAlignment="1" applyProtection="1">
      <alignment horizontal="center" vertical="center"/>
      <protection hidden="1"/>
    </xf>
    <xf numFmtId="181" fontId="25" fillId="9" borderId="40" xfId="18" applyNumberFormat="1" applyFont="1" applyFill="1" applyBorder="1" applyAlignment="1" applyProtection="1">
      <alignment horizontal="center" vertical="center" wrapText="1"/>
      <protection hidden="1"/>
    </xf>
    <xf numFmtId="181" fontId="25" fillId="5" borderId="40" xfId="18" applyNumberFormat="1" applyFont="1" applyFill="1" applyBorder="1" applyAlignment="1" applyProtection="1">
      <alignment horizontal="center" vertical="center"/>
      <protection locked="0" hidden="1"/>
    </xf>
    <xf numFmtId="181" fontId="25" fillId="9" borderId="46" xfId="18" applyNumberFormat="1" applyFont="1" applyFill="1" applyBorder="1" applyAlignment="1" applyProtection="1">
      <alignment horizontal="center" vertical="center" wrapText="1"/>
      <protection hidden="1"/>
    </xf>
    <xf numFmtId="181" fontId="25" fillId="5" borderId="46" xfId="18" applyNumberFormat="1" applyFont="1" applyFill="1" applyBorder="1" applyAlignment="1" applyProtection="1">
      <alignment horizontal="center" vertical="center"/>
      <protection locked="0" hidden="1"/>
    </xf>
    <xf numFmtId="0" fontId="32" fillId="0" borderId="0" xfId="14" applyFont="1" applyFill="1" applyBorder="1" applyAlignment="1" applyProtection="1">
      <alignment vertical="center"/>
    </xf>
    <xf numFmtId="178" fontId="25" fillId="0" borderId="0" xfId="18" applyNumberFormat="1" applyFont="1" applyAlignment="1" applyProtection="1">
      <alignment horizontal="center" vertical="center" wrapText="1"/>
      <protection hidden="1"/>
    </xf>
    <xf numFmtId="181" fontId="25" fillId="0" borderId="0" xfId="18" applyNumberFormat="1" applyFont="1" applyAlignment="1" applyProtection="1">
      <alignment horizontal="center" vertical="center"/>
      <protection hidden="1"/>
    </xf>
    <xf numFmtId="178" fontId="33" fillId="9" borderId="40" xfId="18" applyNumberFormat="1" applyFont="1" applyFill="1" applyBorder="1" applyAlignment="1" applyProtection="1">
      <alignment horizontal="center" vertical="center" wrapText="1"/>
      <protection hidden="1"/>
    </xf>
    <xf numFmtId="183" fontId="25" fillId="9" borderId="40" xfId="18" applyNumberFormat="1" applyFont="1" applyFill="1" applyBorder="1" applyAlignment="1" applyProtection="1">
      <alignment horizontal="center" vertical="center" wrapText="1"/>
      <protection hidden="1"/>
    </xf>
    <xf numFmtId="178" fontId="31" fillId="7" borderId="40" xfId="18" applyNumberFormat="1" applyFont="1" applyFill="1" applyBorder="1" applyAlignment="1" applyProtection="1">
      <alignment horizontal="center" vertical="center"/>
      <protection hidden="1"/>
    </xf>
    <xf numFmtId="178" fontId="33" fillId="9" borderId="46" xfId="18" applyNumberFormat="1" applyFont="1" applyFill="1" applyBorder="1" applyAlignment="1" applyProtection="1">
      <alignment horizontal="center" vertical="center" wrapText="1"/>
      <protection hidden="1"/>
    </xf>
    <xf numFmtId="183" fontId="25" fillId="9" borderId="46" xfId="18" applyNumberFormat="1" applyFont="1" applyFill="1" applyBorder="1" applyAlignment="1" applyProtection="1">
      <alignment horizontal="center" vertical="center" wrapText="1"/>
      <protection hidden="1"/>
    </xf>
    <xf numFmtId="178" fontId="31" fillId="7" borderId="46" xfId="18" applyNumberFormat="1" applyFont="1" applyFill="1" applyBorder="1" applyAlignment="1" applyProtection="1">
      <alignment horizontal="center" vertical="center"/>
      <protection hidden="1"/>
    </xf>
    <xf numFmtId="178" fontId="28" fillId="0" borderId="0" xfId="18" applyNumberFormat="1" applyFont="1" applyAlignment="1">
      <alignment horizontal="center" vertical="center"/>
    </xf>
    <xf numFmtId="178" fontId="25" fillId="5" borderId="40" xfId="18" applyNumberFormat="1" applyFont="1" applyFill="1" applyBorder="1" applyAlignment="1" applyProtection="1">
      <alignment horizontal="left" vertical="center" wrapText="1" shrinkToFit="1"/>
      <protection locked="0" hidden="1"/>
    </xf>
    <xf numFmtId="0" fontId="32" fillId="0" borderId="0" xfId="14" applyFont="1" applyFill="1" applyAlignment="1" applyProtection="1">
      <alignment vertical="center"/>
      <protection locked="0"/>
    </xf>
    <xf numFmtId="178" fontId="25" fillId="9" borderId="42" xfId="18" applyNumberFormat="1" applyFont="1" applyFill="1" applyBorder="1" applyAlignment="1" applyProtection="1">
      <alignment horizontal="center" vertical="center" wrapText="1"/>
      <protection hidden="1"/>
    </xf>
    <xf numFmtId="178" fontId="25" fillId="5" borderId="42" xfId="18" applyNumberFormat="1" applyFont="1" applyFill="1" applyBorder="1" applyAlignment="1" applyProtection="1">
      <alignment horizontal="left" vertical="center" shrinkToFit="1"/>
      <protection locked="0" hidden="1"/>
    </xf>
    <xf numFmtId="178" fontId="27" fillId="0" borderId="11" xfId="18" applyNumberFormat="1" applyFont="1" applyBorder="1" applyAlignment="1">
      <alignment horizontal="center" vertical="center" wrapText="1"/>
    </xf>
    <xf numFmtId="0" fontId="31" fillId="0" borderId="11" xfId="18" applyFont="1" applyBorder="1" applyAlignment="1">
      <alignment horizontal="center" vertical="center" shrinkToFit="1"/>
    </xf>
    <xf numFmtId="0" fontId="34" fillId="0" borderId="0" xfId="14" applyFont="1">
      <alignment vertical="center"/>
    </xf>
    <xf numFmtId="178" fontId="28" fillId="7" borderId="0" xfId="18" applyNumberFormat="1" applyFont="1" applyFill="1">
      <alignment vertical="center"/>
    </xf>
    <xf numFmtId="0" fontId="28" fillId="7" borderId="0" xfId="18" applyFont="1" applyFill="1" applyAlignment="1">
      <alignment vertical="center" shrinkToFit="1"/>
    </xf>
    <xf numFmtId="178" fontId="22" fillId="0" borderId="0" xfId="18" applyNumberFormat="1" applyFont="1" applyAlignment="1">
      <alignment vertical="center" wrapText="1"/>
    </xf>
    <xf numFmtId="0" fontId="22" fillId="0" borderId="0" xfId="0" applyFont="1" applyAlignment="1">
      <alignment vertical="center" wrapText="1"/>
    </xf>
    <xf numFmtId="178" fontId="22" fillId="0" borderId="0" xfId="18" applyNumberFormat="1" applyFont="1" applyAlignment="1" applyProtection="1">
      <alignment vertical="center" wrapText="1"/>
      <protection hidden="1"/>
    </xf>
    <xf numFmtId="178" fontId="22" fillId="0" borderId="0" xfId="18" applyNumberFormat="1" applyFont="1" applyAlignment="1" applyProtection="1">
      <alignment vertical="center" shrinkToFit="1"/>
      <protection hidden="1"/>
    </xf>
    <xf numFmtId="178" fontId="22" fillId="0" borderId="0" xfId="18" applyNumberFormat="1" applyFont="1" applyAlignment="1">
      <alignment horizontal="center" vertical="center"/>
    </xf>
    <xf numFmtId="178" fontId="35" fillId="0" borderId="0" xfId="18" applyNumberFormat="1" applyFont="1" applyAlignment="1" applyProtection="1">
      <alignment horizontal="center" vertical="center" wrapText="1"/>
      <protection hidden="1"/>
    </xf>
    <xf numFmtId="183" fontId="25" fillId="0" borderId="0" xfId="18" applyNumberFormat="1" applyFont="1" applyBorder="1" applyAlignment="1" applyProtection="1">
      <alignment horizontal="left" vertical="center" wrapText="1"/>
      <protection hidden="1"/>
    </xf>
    <xf numFmtId="183" fontId="22" fillId="0" borderId="0" xfId="18" applyNumberFormat="1" applyFont="1" applyAlignment="1" applyProtection="1">
      <alignment horizontal="center" vertical="center" wrapText="1"/>
      <protection hidden="1"/>
    </xf>
    <xf numFmtId="178" fontId="28" fillId="7" borderId="0" xfId="18" applyNumberFormat="1" applyFont="1" applyFill="1" applyAlignment="1">
      <alignment horizontal="center" vertical="center" shrinkToFit="1"/>
    </xf>
    <xf numFmtId="184" fontId="28" fillId="7" borderId="0" xfId="18" applyNumberFormat="1" applyFont="1" applyFill="1" applyAlignment="1" applyProtection="1">
      <alignment horizontal="center" vertical="center" shrinkToFit="1"/>
      <protection locked="0"/>
    </xf>
    <xf numFmtId="185" fontId="22" fillId="0" borderId="0" xfId="4" applyNumberFormat="1" applyFont="1" applyFill="1" applyBorder="1" applyAlignment="1" applyProtection="1">
      <alignment horizontal="left" vertical="center"/>
    </xf>
    <xf numFmtId="178" fontId="36" fillId="0" borderId="0" xfId="18" applyNumberFormat="1" applyFont="1" applyAlignment="1" applyProtection="1">
      <alignment vertical="center" wrapText="1"/>
      <protection hidden="1"/>
    </xf>
    <xf numFmtId="181" fontId="22" fillId="0" borderId="0" xfId="18" applyNumberFormat="1" applyFont="1" applyAlignment="1" applyProtection="1">
      <alignment horizontal="center" vertical="center" wrapText="1"/>
      <protection hidden="1"/>
    </xf>
    <xf numFmtId="178" fontId="22" fillId="0" borderId="0" xfId="18" applyNumberFormat="1" applyFont="1" applyAlignment="1" applyProtection="1">
      <alignment horizontal="center" vertical="center"/>
      <protection hidden="1"/>
    </xf>
    <xf numFmtId="181" fontId="22" fillId="0" borderId="0" xfId="18" applyNumberFormat="1" applyFont="1" applyAlignment="1" applyProtection="1">
      <alignment horizontal="center" vertical="center"/>
      <protection hidden="1"/>
    </xf>
    <xf numFmtId="186" fontId="22" fillId="7" borderId="0" xfId="18" applyNumberFormat="1" applyFont="1" applyFill="1" applyAlignment="1" applyProtection="1">
      <alignment horizontal="center" vertical="center"/>
      <protection hidden="1"/>
    </xf>
    <xf numFmtId="178" fontId="37" fillId="0" borderId="0" xfId="18" applyNumberFormat="1" applyFont="1" applyAlignment="1">
      <alignment vertical="center" wrapText="1"/>
    </xf>
    <xf numFmtId="178" fontId="36" fillId="0" borderId="0" xfId="18" applyNumberFormat="1" applyFont="1" applyAlignment="1">
      <alignment vertical="center" wrapText="1"/>
    </xf>
    <xf numFmtId="178" fontId="28" fillId="0" borderId="0" xfId="18" applyNumberFormat="1" applyFont="1" applyAlignment="1">
      <alignment horizontal="right"/>
    </xf>
    <xf numFmtId="178" fontId="38" fillId="0" borderId="0" xfId="18" applyNumberFormat="1" applyFont="1" applyAlignment="1">
      <alignment horizontal="right"/>
    </xf>
    <xf numFmtId="178" fontId="22" fillId="0" borderId="0" xfId="18" applyNumberFormat="1" applyFont="1" applyAlignment="1" applyProtection="1">
      <alignment horizontal="center" vertical="center" wrapText="1"/>
      <protection hidden="1"/>
    </xf>
    <xf numFmtId="178" fontId="28" fillId="0" borderId="0" xfId="18" applyNumberFormat="1" applyFont="1" applyAlignment="1">
      <alignment horizontal="right" vertical="center"/>
    </xf>
    <xf numFmtId="178" fontId="22" fillId="0" borderId="0" xfId="18" applyNumberFormat="1" applyFont="1" applyAlignment="1">
      <alignment horizontal="right" vertical="center"/>
    </xf>
    <xf numFmtId="178" fontId="28" fillId="0" borderId="0" xfId="18" applyNumberFormat="1" applyFont="1" applyAlignment="1">
      <alignment horizontal="center" vertical="center" wrapText="1"/>
    </xf>
    <xf numFmtId="38" fontId="28" fillId="0" borderId="0" xfId="6" applyFont="1" applyFill="1" applyBorder="1" applyAlignment="1" applyProtection="1">
      <alignment vertical="center" shrinkToFit="1"/>
    </xf>
    <xf numFmtId="178" fontId="28" fillId="7" borderId="0" xfId="18" applyNumberFormat="1" applyFont="1" applyFill="1" applyAlignment="1">
      <alignment horizontal="center" vertical="center" wrapText="1"/>
    </xf>
    <xf numFmtId="0" fontId="28" fillId="7" borderId="0" xfId="18" applyFont="1" applyFill="1" applyAlignment="1">
      <alignment horizontal="center" vertical="center" shrinkToFit="1"/>
    </xf>
    <xf numFmtId="178" fontId="28" fillId="7" borderId="0" xfId="18" applyNumberFormat="1" applyFont="1" applyFill="1" applyAlignment="1">
      <alignment horizontal="center" vertical="center"/>
    </xf>
    <xf numFmtId="0" fontId="28" fillId="0" borderId="0" xfId="15" applyFont="1">
      <alignment vertical="center"/>
    </xf>
    <xf numFmtId="187" fontId="28" fillId="0" borderId="0" xfId="18" applyNumberFormat="1" applyFont="1" applyAlignment="1">
      <alignment vertical="center" shrinkToFit="1"/>
    </xf>
    <xf numFmtId="187" fontId="22" fillId="0" borderId="0" xfId="18" applyNumberFormat="1" applyFont="1" applyAlignment="1">
      <alignment horizontal="right" vertical="center"/>
    </xf>
    <xf numFmtId="187" fontId="22" fillId="0" borderId="0" xfId="18" applyNumberFormat="1" applyFont="1" applyAlignment="1">
      <alignment horizontal="center" vertical="center"/>
    </xf>
    <xf numFmtId="41" fontId="22" fillId="0" borderId="0" xfId="4" applyNumberFormat="1" applyFont="1" applyFill="1" applyBorder="1" applyAlignment="1" applyProtection="1">
      <alignment horizontal="right" vertical="center" indent="1"/>
    </xf>
    <xf numFmtId="0" fontId="22" fillId="0" borderId="0" xfId="18" applyFont="1">
      <alignment vertical="center"/>
    </xf>
    <xf numFmtId="41" fontId="22" fillId="0" borderId="0" xfId="4" applyNumberFormat="1" applyFont="1" applyFill="1" applyBorder="1" applyAlignment="1" applyProtection="1">
      <alignment horizontal="right" vertical="center" indent="1"/>
      <protection hidden="1"/>
    </xf>
    <xf numFmtId="38" fontId="39" fillId="0" borderId="0" xfId="9" applyFont="1">
      <alignment vertical="center"/>
    </xf>
    <xf numFmtId="38" fontId="40" fillId="0" borderId="0" xfId="9" applyFont="1">
      <alignment vertical="center"/>
    </xf>
    <xf numFmtId="38" fontId="41" fillId="0" borderId="0" xfId="9" applyFont="1" applyAlignment="1">
      <alignment horizontal="center" vertical="center"/>
    </xf>
    <xf numFmtId="38" fontId="39" fillId="0" borderId="111" xfId="9" applyFont="1" applyBorder="1" applyAlignment="1">
      <alignment horizontal="left" vertical="center"/>
    </xf>
    <xf numFmtId="38" fontId="39" fillId="0" borderId="112" xfId="9" applyFont="1" applyBorder="1" applyAlignment="1">
      <alignment horizontal="left" vertical="center"/>
    </xf>
    <xf numFmtId="38" fontId="39" fillId="0" borderId="111" xfId="9" applyFont="1" applyFill="1" applyBorder="1" applyAlignment="1" applyProtection="1">
      <alignment horizontal="left" vertical="center"/>
      <protection locked="0"/>
    </xf>
    <xf numFmtId="38" fontId="40" fillId="0" borderId="109" xfId="9" applyFont="1" applyBorder="1">
      <alignment vertical="center"/>
    </xf>
    <xf numFmtId="38" fontId="40" fillId="0" borderId="97" xfId="9" applyFont="1" applyBorder="1">
      <alignment vertical="center"/>
    </xf>
    <xf numFmtId="38" fontId="40" fillId="0" borderId="113" xfId="9" applyFont="1" applyBorder="1">
      <alignment vertical="center"/>
    </xf>
    <xf numFmtId="38" fontId="39" fillId="0" borderId="96" xfId="9" applyFont="1" applyBorder="1" applyAlignment="1">
      <alignment horizontal="left" vertical="center" wrapText="1"/>
    </xf>
    <xf numFmtId="38" fontId="39" fillId="0" borderId="113" xfId="9" applyFont="1" applyBorder="1" applyAlignment="1">
      <alignment horizontal="left" vertical="center" wrapText="1"/>
    </xf>
    <xf numFmtId="38" fontId="39" fillId="0" borderId="0" xfId="9" applyFont="1" applyFill="1" applyBorder="1" applyAlignment="1">
      <alignment horizontal="left" vertical="center"/>
    </xf>
    <xf numFmtId="38" fontId="39" fillId="0" borderId="101" xfId="9" applyFont="1" applyBorder="1" applyAlignment="1">
      <alignment horizontal="left" vertical="center"/>
    </xf>
    <xf numFmtId="38" fontId="39" fillId="0" borderId="44" xfId="9" applyFont="1" applyBorder="1" applyAlignment="1">
      <alignment horizontal="left" vertical="center"/>
    </xf>
    <xf numFmtId="38" fontId="39" fillId="0" borderId="101" xfId="9" applyFont="1" applyFill="1" applyBorder="1" applyAlignment="1" applyProtection="1">
      <alignment horizontal="left" vertical="center"/>
      <protection locked="0"/>
    </xf>
    <xf numFmtId="38" fontId="39" fillId="0" borderId="19" xfId="9" applyFont="1" applyBorder="1" applyAlignment="1">
      <alignment horizontal="left" vertical="center"/>
    </xf>
    <xf numFmtId="38" fontId="39" fillId="0" borderId="19" xfId="9" applyFont="1" applyBorder="1">
      <alignment vertical="center"/>
    </xf>
    <xf numFmtId="38" fontId="39" fillId="0" borderId="29" xfId="9" applyFont="1" applyBorder="1" applyAlignment="1">
      <alignment horizontal="left" vertical="center" wrapText="1"/>
    </xf>
    <xf numFmtId="38" fontId="39" fillId="0" borderId="23" xfId="9" applyFont="1" applyBorder="1" applyAlignment="1">
      <alignment horizontal="left" vertical="center" wrapText="1"/>
    </xf>
    <xf numFmtId="38" fontId="39" fillId="0" borderId="9" xfId="9" applyFont="1" applyBorder="1" applyAlignment="1">
      <alignment horizontal="left" vertical="center" wrapText="1"/>
    </xf>
    <xf numFmtId="38" fontId="39" fillId="0" borderId="28" xfId="9" applyFont="1" applyBorder="1" applyAlignment="1">
      <alignment horizontal="left" vertical="center" wrapText="1"/>
    </xf>
    <xf numFmtId="38" fontId="39" fillId="0" borderId="0" xfId="9" applyFont="1" applyFill="1" applyBorder="1" applyAlignment="1">
      <alignment horizontal="left" vertical="center" wrapText="1"/>
    </xf>
    <xf numFmtId="38" fontId="39" fillId="0" borderId="36" xfId="9" applyFont="1" applyBorder="1" applyAlignment="1">
      <alignment horizontal="left" vertical="center" wrapText="1"/>
    </xf>
    <xf numFmtId="38" fontId="39" fillId="0" borderId="36" xfId="9" applyFont="1" applyBorder="1" applyAlignment="1">
      <alignment horizontal="left" vertical="center"/>
    </xf>
    <xf numFmtId="38" fontId="39" fillId="0" borderId="106" xfId="9" applyFont="1" applyBorder="1" applyAlignment="1">
      <alignment horizontal="left" vertical="center"/>
    </xf>
    <xf numFmtId="38" fontId="39" fillId="0" borderId="114" xfId="9" applyFont="1" applyBorder="1" applyAlignment="1">
      <alignment horizontal="left" vertical="center"/>
    </xf>
    <xf numFmtId="38" fontId="39" fillId="0" borderId="49" xfId="9" applyFont="1" applyBorder="1" applyAlignment="1">
      <alignment horizontal="left" vertical="center"/>
    </xf>
    <xf numFmtId="38" fontId="39" fillId="0" borderId="115" xfId="9" applyFont="1" applyBorder="1" applyAlignment="1">
      <alignment horizontal="left" vertical="center"/>
    </xf>
    <xf numFmtId="38" fontId="39" fillId="0" borderId="115" xfId="9" applyFont="1" applyBorder="1" applyAlignment="1">
      <alignment horizontal="left" vertical="center" wrapText="1"/>
    </xf>
    <xf numFmtId="38" fontId="39" fillId="0" borderId="53" xfId="9" applyFont="1" applyBorder="1" applyAlignment="1">
      <alignment horizontal="left" vertical="center" wrapText="1"/>
    </xf>
    <xf numFmtId="38" fontId="39" fillId="0" borderId="48" xfId="9" applyFont="1" applyBorder="1" applyAlignment="1">
      <alignment horizontal="left" vertical="center" wrapText="1"/>
    </xf>
    <xf numFmtId="38" fontId="39" fillId="0" borderId="96" xfId="9" applyFont="1" applyBorder="1" applyAlignment="1">
      <alignment horizontal="center" vertical="center"/>
    </xf>
    <xf numFmtId="38" fontId="42" fillId="0" borderId="112" xfId="9" applyFont="1" applyBorder="1" applyAlignment="1">
      <alignment horizontal="right" vertical="center"/>
    </xf>
    <xf numFmtId="38" fontId="42" fillId="0" borderId="97" xfId="9" applyFont="1" applyFill="1" applyBorder="1" applyAlignment="1">
      <alignment horizontal="right" vertical="center"/>
    </xf>
    <xf numFmtId="38" fontId="42" fillId="0" borderId="116" xfId="9" applyFont="1" applyFill="1" applyBorder="1" applyAlignment="1">
      <alignment horizontal="right" vertical="center"/>
    </xf>
    <xf numFmtId="188" fontId="39" fillId="0" borderId="97" xfId="1" applyNumberFormat="1" applyFont="1" applyBorder="1" applyAlignment="1">
      <alignment horizontal="right" vertical="center"/>
    </xf>
    <xf numFmtId="38" fontId="42" fillId="0" borderId="98" xfId="9" applyFont="1" applyFill="1" applyBorder="1" applyAlignment="1">
      <alignment horizontal="right" vertical="center"/>
    </xf>
    <xf numFmtId="38" fontId="39" fillId="5" borderId="96" xfId="9" applyFont="1" applyFill="1" applyBorder="1" applyAlignment="1" applyProtection="1">
      <alignment horizontal="center" vertical="center"/>
      <protection locked="0"/>
    </xf>
    <xf numFmtId="38" fontId="39" fillId="5" borderId="113" xfId="9" applyFont="1" applyFill="1" applyBorder="1" applyAlignment="1" applyProtection="1">
      <alignment horizontal="center" vertical="center"/>
      <protection locked="0"/>
    </xf>
    <xf numFmtId="38" fontId="39" fillId="0" borderId="0" xfId="9" applyFont="1" applyFill="1" applyBorder="1" applyAlignment="1">
      <alignment horizontal="center" vertical="center"/>
    </xf>
    <xf numFmtId="38" fontId="39" fillId="0" borderId="9" xfId="9" applyFont="1" applyBorder="1" applyAlignment="1">
      <alignment horizontal="center" vertical="center"/>
    </xf>
    <xf numFmtId="38" fontId="42" fillId="0" borderId="44" xfId="9" applyFont="1" applyBorder="1" applyAlignment="1">
      <alignment horizontal="right" vertical="center"/>
    </xf>
    <xf numFmtId="38" fontId="42" fillId="0" borderId="0" xfId="9" applyFont="1" applyFill="1" applyBorder="1" applyAlignment="1">
      <alignment horizontal="right" vertical="center"/>
    </xf>
    <xf numFmtId="38" fontId="42" fillId="0" borderId="36" xfId="9" applyFont="1" applyFill="1" applyBorder="1" applyAlignment="1">
      <alignment horizontal="right" vertical="center"/>
    </xf>
    <xf numFmtId="188" fontId="39" fillId="0" borderId="0" xfId="1" applyNumberFormat="1" applyFont="1" applyBorder="1" applyAlignment="1">
      <alignment horizontal="right" vertical="center"/>
    </xf>
    <xf numFmtId="38" fontId="42" fillId="0" borderId="24" xfId="9" applyFont="1" applyFill="1" applyBorder="1" applyAlignment="1">
      <alignment horizontal="right" vertical="center"/>
    </xf>
    <xf numFmtId="38" fontId="39" fillId="5" borderId="9" xfId="9" applyFont="1" applyFill="1" applyBorder="1" applyAlignment="1" applyProtection="1">
      <alignment horizontal="center" vertical="center"/>
      <protection locked="0"/>
    </xf>
    <xf numFmtId="38" fontId="39" fillId="5" borderId="28" xfId="9" applyFont="1" applyFill="1" applyBorder="1" applyAlignment="1" applyProtection="1">
      <alignment horizontal="center" vertical="center"/>
      <protection locked="0"/>
    </xf>
    <xf numFmtId="38" fontId="39" fillId="0" borderId="36" xfId="9" applyFont="1" applyBorder="1" applyAlignment="1">
      <alignment vertical="center"/>
    </xf>
    <xf numFmtId="38" fontId="39" fillId="0" borderId="24" xfId="9" applyFont="1" applyBorder="1" applyAlignment="1">
      <alignment vertical="center"/>
    </xf>
    <xf numFmtId="38" fontId="39" fillId="0" borderId="24" xfId="9" applyFont="1" applyBorder="1" applyAlignment="1">
      <alignment horizontal="left" vertical="center"/>
    </xf>
    <xf numFmtId="38" fontId="39" fillId="0" borderId="0" xfId="9" applyFont="1" applyFill="1" applyBorder="1">
      <alignment vertical="center"/>
    </xf>
    <xf numFmtId="38" fontId="39" fillId="0" borderId="48" xfId="9" applyFont="1" applyBorder="1" applyAlignment="1">
      <alignment horizontal="center" vertical="center"/>
    </xf>
    <xf numFmtId="38" fontId="39" fillId="0" borderId="106" xfId="9" applyFont="1" applyFill="1" applyBorder="1" applyAlignment="1" applyProtection="1">
      <alignment horizontal="left" vertical="center"/>
      <protection locked="0"/>
    </xf>
    <xf numFmtId="38" fontId="39" fillId="0" borderId="115" xfId="9" applyFont="1" applyBorder="1" applyAlignment="1">
      <alignment vertical="center"/>
    </xf>
    <xf numFmtId="38" fontId="39" fillId="0" borderId="117" xfId="9" applyFont="1" applyBorder="1" applyAlignment="1">
      <alignment vertical="center"/>
    </xf>
    <xf numFmtId="38" fontId="39" fillId="0" borderId="117" xfId="9" applyFont="1" applyBorder="1" applyAlignment="1">
      <alignment horizontal="left" vertical="center"/>
    </xf>
    <xf numFmtId="38" fontId="39" fillId="5" borderId="48" xfId="9" applyFont="1" applyFill="1" applyBorder="1" applyAlignment="1" applyProtection="1">
      <alignment horizontal="center" vertical="center"/>
      <protection locked="0"/>
    </xf>
    <xf numFmtId="38" fontId="39" fillId="5" borderId="53" xfId="9" applyFont="1" applyFill="1" applyBorder="1" applyAlignment="1" applyProtection="1">
      <alignment horizontal="center" vertical="center"/>
      <protection locked="0"/>
    </xf>
    <xf numFmtId="38" fontId="39" fillId="0" borderId="0" xfId="9" applyFont="1" applyFill="1" applyBorder="1" applyAlignment="1">
      <alignment horizontal="center" vertical="center" shrinkToFit="1"/>
    </xf>
    <xf numFmtId="38" fontId="39" fillId="0" borderId="118" xfId="9" applyFont="1" applyBorder="1" applyAlignment="1">
      <alignment horizontal="center" vertical="center"/>
    </xf>
    <xf numFmtId="38" fontId="39" fillId="0" borderId="119" xfId="9" applyFont="1" applyBorder="1" applyAlignment="1">
      <alignment horizontal="center" vertical="center"/>
    </xf>
    <xf numFmtId="38" fontId="39" fillId="0" borderId="120" xfId="9" applyFont="1" applyBorder="1" applyAlignment="1">
      <alignment horizontal="center" vertical="center"/>
    </xf>
    <xf numFmtId="0" fontId="39" fillId="0" borderId="0" xfId="25" applyFont="1">
      <alignment vertical="center"/>
    </xf>
    <xf numFmtId="0" fontId="43" fillId="0" borderId="0" xfId="25" applyFont="1" applyAlignment="1">
      <alignment horizontal="center" vertical="center"/>
    </xf>
    <xf numFmtId="0" fontId="44" fillId="0" borderId="0" xfId="25" applyFont="1">
      <alignment vertical="center"/>
    </xf>
    <xf numFmtId="0" fontId="40" fillId="0" borderId="121" xfId="25" applyFont="1" applyBorder="1" applyAlignment="1">
      <alignment horizontal="center" vertical="center"/>
    </xf>
    <xf numFmtId="0" fontId="40" fillId="0" borderId="122" xfId="25" applyFont="1" applyBorder="1" applyAlignment="1">
      <alignment horizontal="center" vertical="center"/>
    </xf>
    <xf numFmtId="0" fontId="45" fillId="0" borderId="123" xfId="25" applyFont="1" applyBorder="1" applyAlignment="1">
      <alignment horizontal="center" vertical="center"/>
    </xf>
    <xf numFmtId="0" fontId="39" fillId="0" borderId="124" xfId="25" applyFont="1" applyBorder="1" applyAlignment="1">
      <alignment horizontal="center" vertical="center"/>
    </xf>
    <xf numFmtId="0" fontId="39" fillId="0" borderId="125" xfId="25" applyFont="1" applyBorder="1" applyAlignment="1">
      <alignment horizontal="center" vertical="center"/>
    </xf>
    <xf numFmtId="0" fontId="39" fillId="0" borderId="118" xfId="25" applyFont="1" applyBorder="1" applyAlignment="1">
      <alignment horizontal="center" vertical="center"/>
    </xf>
    <xf numFmtId="0" fontId="40" fillId="0" borderId="126" xfId="25" applyFont="1" applyBorder="1" applyAlignment="1">
      <alignment horizontal="center" vertical="center"/>
    </xf>
    <xf numFmtId="0" fontId="40" fillId="0" borderId="47" xfId="25" applyFont="1" applyBorder="1" applyAlignment="1">
      <alignment horizontal="center" vertical="center"/>
    </xf>
    <xf numFmtId="189" fontId="42" fillId="0" borderId="45" xfId="25" applyNumberFormat="1" applyFont="1" applyFill="1" applyBorder="1" applyAlignment="1" applyProtection="1">
      <alignment horizontal="center" vertical="center"/>
      <protection locked="0"/>
    </xf>
    <xf numFmtId="0" fontId="39" fillId="0" borderId="119" xfId="25" applyFont="1" applyBorder="1" applyAlignment="1">
      <alignment horizontal="center" vertical="center"/>
    </xf>
    <xf numFmtId="0" fontId="40" fillId="0" borderId="10" xfId="25" applyFont="1" applyBorder="1" applyAlignment="1">
      <alignment horizontal="center" vertical="center"/>
    </xf>
    <xf numFmtId="0" fontId="40" fillId="0" borderId="15" xfId="25" applyFont="1" applyBorder="1" applyAlignment="1">
      <alignment horizontal="center" vertical="center"/>
    </xf>
    <xf numFmtId="0" fontId="45" fillId="0" borderId="127" xfId="25" applyFont="1" applyBorder="1" applyAlignment="1">
      <alignment horizontal="center" vertical="center"/>
    </xf>
    <xf numFmtId="189" fontId="42" fillId="0" borderId="13" xfId="25" applyNumberFormat="1" applyFont="1" applyFill="1" applyBorder="1" applyAlignment="1" applyProtection="1">
      <alignment horizontal="center" vertical="center"/>
      <protection locked="0"/>
    </xf>
    <xf numFmtId="0" fontId="40" fillId="0" borderId="99" xfId="25" applyFont="1" applyBorder="1" applyAlignment="1">
      <alignment horizontal="center" vertical="center"/>
    </xf>
    <xf numFmtId="0" fontId="40" fillId="0" borderId="41" xfId="25" applyFont="1" applyBorder="1" applyAlignment="1">
      <alignment horizontal="center" vertical="center"/>
    </xf>
    <xf numFmtId="0" fontId="45" fillId="0" borderId="128" xfId="25" applyFont="1" applyBorder="1" applyAlignment="1">
      <alignment horizontal="center" vertical="center"/>
    </xf>
    <xf numFmtId="189" fontId="42" fillId="0" borderId="18" xfId="25" applyNumberFormat="1" applyFont="1" applyFill="1" applyBorder="1" applyAlignment="1" applyProtection="1">
      <alignment horizontal="center" vertical="center"/>
      <protection locked="0"/>
    </xf>
    <xf numFmtId="0" fontId="40" fillId="0" borderId="121" xfId="25" applyFont="1" applyBorder="1" applyAlignment="1">
      <alignment horizontal="center" vertical="center" wrapText="1"/>
    </xf>
    <xf numFmtId="0" fontId="40" fillId="0" borderId="122" xfId="25" applyFont="1" applyBorder="1" applyAlignment="1">
      <alignment horizontal="center" vertical="center" wrapText="1"/>
    </xf>
    <xf numFmtId="0" fontId="45" fillId="0" borderId="129" xfId="25" applyFont="1" applyBorder="1" applyAlignment="1">
      <alignment horizontal="center" vertical="center"/>
    </xf>
    <xf numFmtId="189" fontId="42" fillId="0" borderId="124" xfId="25" applyNumberFormat="1" applyFont="1" applyFill="1" applyBorder="1" applyAlignment="1" applyProtection="1">
      <alignment horizontal="center" vertical="center" shrinkToFit="1"/>
      <protection locked="0"/>
    </xf>
    <xf numFmtId="0" fontId="39" fillId="0" borderId="120" xfId="25" applyFont="1" applyBorder="1" applyAlignment="1">
      <alignment horizontal="center" vertical="center"/>
    </xf>
    <xf numFmtId="0" fontId="40" fillId="0" borderId="130" xfId="25" applyFont="1" applyBorder="1" applyAlignment="1">
      <alignment horizontal="center" vertical="center" wrapText="1"/>
    </xf>
    <xf numFmtId="0" fontId="40" fillId="0" borderId="131" xfId="25" applyFont="1" applyBorder="1" applyAlignment="1">
      <alignment horizontal="center" vertical="center" wrapText="1"/>
    </xf>
    <xf numFmtId="190" fontId="42" fillId="0" borderId="117" xfId="10" applyNumberFormat="1" applyFont="1" applyFill="1" applyBorder="1" applyAlignment="1">
      <alignment horizontal="right" vertical="center" shrinkToFit="1"/>
    </xf>
    <xf numFmtId="0" fontId="42" fillId="0" borderId="120" xfId="25" applyFont="1" applyBorder="1" applyAlignment="1">
      <alignment horizontal="center" vertical="center"/>
    </xf>
    <xf numFmtId="0" fontId="45" fillId="0" borderId="129" xfId="25" applyFont="1" applyBorder="1">
      <alignment vertical="center"/>
    </xf>
    <xf numFmtId="191" fontId="42" fillId="0" borderId="85" xfId="25" applyNumberFormat="1" applyFont="1" applyBorder="1">
      <alignment vertical="center"/>
    </xf>
    <xf numFmtId="191" fontId="42" fillId="0" borderId="132" xfId="25" applyNumberFormat="1" applyFont="1" applyBorder="1">
      <alignment vertical="center"/>
    </xf>
    <xf numFmtId="0" fontId="40" fillId="0" borderId="1" xfId="25" applyFont="1" applyBorder="1" applyAlignment="1">
      <alignment horizontal="center" vertical="center" wrapText="1"/>
    </xf>
    <xf numFmtId="0" fontId="46" fillId="0" borderId="6" xfId="25" applyFont="1" applyBorder="1" applyAlignment="1">
      <alignment horizontal="center" vertical="center" wrapText="1"/>
    </xf>
    <xf numFmtId="0" fontId="45" fillId="0" borderId="133" xfId="25" applyFont="1" applyFill="1" applyBorder="1">
      <alignment vertical="center"/>
    </xf>
    <xf numFmtId="192" fontId="42" fillId="0" borderId="4" xfId="25" applyNumberFormat="1" applyFont="1" applyFill="1" applyBorder="1" applyProtection="1">
      <alignment vertical="center"/>
      <protection locked="0"/>
    </xf>
    <xf numFmtId="0" fontId="42" fillId="0" borderId="134" xfId="25" applyFont="1" applyFill="1" applyBorder="1">
      <alignment vertical="center"/>
    </xf>
    <xf numFmtId="0" fontId="47" fillId="0" borderId="15" xfId="25" applyFont="1" applyBorder="1" applyAlignment="1">
      <alignment horizontal="center" vertical="center" wrapText="1"/>
    </xf>
    <xf numFmtId="192" fontId="42" fillId="0" borderId="126" xfId="25" applyNumberFormat="1" applyFont="1" applyFill="1" applyBorder="1" applyProtection="1">
      <alignment vertical="center"/>
      <protection locked="0"/>
    </xf>
    <xf numFmtId="192" fontId="42" fillId="0" borderId="13" xfId="25" applyNumberFormat="1" applyFont="1" applyFill="1" applyBorder="1">
      <alignment vertical="center"/>
    </xf>
    <xf numFmtId="192" fontId="42" fillId="0" borderId="11" xfId="25" applyNumberFormat="1" applyFont="1" applyFill="1" applyBorder="1">
      <alignment vertical="center"/>
    </xf>
    <xf numFmtId="0" fontId="42" fillId="0" borderId="135" xfId="25" applyFont="1" applyFill="1" applyBorder="1">
      <alignment vertical="center"/>
    </xf>
    <xf numFmtId="0" fontId="40" fillId="0" borderId="136" xfId="25" applyFont="1" applyBorder="1" applyAlignment="1">
      <alignment horizontal="center" vertical="center"/>
    </xf>
    <xf numFmtId="0" fontId="46" fillId="0" borderId="87" xfId="25" applyFont="1" applyBorder="1" applyAlignment="1">
      <alignment horizontal="center" vertical="center" wrapText="1"/>
    </xf>
    <xf numFmtId="0" fontId="48" fillId="0" borderId="137" xfId="25" applyFont="1" applyFill="1" applyBorder="1" applyAlignment="1">
      <alignment horizontal="center" vertical="center" wrapText="1"/>
    </xf>
    <xf numFmtId="191" fontId="42" fillId="0" borderId="83" xfId="25" applyNumberFormat="1" applyFont="1" applyFill="1" applyBorder="1">
      <alignment vertical="center"/>
    </xf>
    <xf numFmtId="191" fontId="42" fillId="0" borderId="119" xfId="25" applyNumberFormat="1" applyFont="1" applyFill="1" applyBorder="1">
      <alignment vertical="center"/>
    </xf>
    <xf numFmtId="0" fontId="45" fillId="0" borderId="129" xfId="25" applyFont="1" applyFill="1" applyBorder="1" applyAlignment="1">
      <alignment horizontal="center" vertical="center" wrapText="1"/>
    </xf>
    <xf numFmtId="193" fontId="42" fillId="0" borderId="124" xfId="10" applyNumberFormat="1" applyFont="1" applyFill="1" applyBorder="1" applyProtection="1">
      <alignment vertical="center"/>
      <protection locked="0"/>
    </xf>
    <xf numFmtId="193" fontId="42" fillId="0" borderId="132" xfId="25" applyNumberFormat="1" applyFont="1" applyFill="1" applyBorder="1">
      <alignment vertical="center"/>
    </xf>
    <xf numFmtId="190" fontId="42" fillId="0" borderId="124" xfId="25" applyNumberFormat="1" applyFont="1" applyFill="1" applyBorder="1">
      <alignment vertical="center"/>
    </xf>
    <xf numFmtId="190" fontId="42" fillId="0" borderId="125" xfId="25" applyNumberFormat="1" applyFont="1" applyFill="1" applyBorder="1">
      <alignment vertical="center"/>
    </xf>
    <xf numFmtId="190" fontId="42" fillId="0" borderId="134" xfId="25" applyNumberFormat="1" applyFont="1" applyFill="1" applyBorder="1">
      <alignment vertical="center"/>
    </xf>
    <xf numFmtId="0" fontId="40" fillId="0" borderId="96" xfId="25" applyFont="1" applyBorder="1">
      <alignment vertical="center"/>
    </xf>
    <xf numFmtId="0" fontId="40" fillId="0" borderId="113" xfId="25" applyFont="1" applyBorder="1">
      <alignment vertical="center"/>
    </xf>
    <xf numFmtId="0" fontId="45" fillId="0" borderId="123" xfId="25" applyFont="1" applyFill="1" applyBorder="1">
      <alignment vertical="center"/>
    </xf>
    <xf numFmtId="190" fontId="42" fillId="0" borderId="4" xfId="10" applyNumberFormat="1" applyFont="1" applyFill="1" applyBorder="1" applyProtection="1">
      <alignment vertical="center"/>
      <protection locked="0"/>
    </xf>
    <xf numFmtId="0" fontId="40" fillId="0" borderId="9" xfId="25" applyFont="1" applyBorder="1">
      <alignment vertical="center"/>
    </xf>
    <xf numFmtId="0" fontId="40" fillId="0" borderId="15" xfId="25" applyFont="1" applyBorder="1" applyAlignment="1">
      <alignment horizontal="center" vertical="center" wrapText="1"/>
    </xf>
    <xf numFmtId="0" fontId="45" fillId="0" borderId="138" xfId="25" applyFont="1" applyFill="1" applyBorder="1" applyAlignment="1">
      <alignment horizontal="center" vertical="center" wrapText="1"/>
    </xf>
    <xf numFmtId="190" fontId="42" fillId="0" borderId="13" xfId="10" applyNumberFormat="1" applyFont="1" applyFill="1" applyBorder="1" applyProtection="1">
      <alignment vertical="center"/>
      <protection locked="0"/>
    </xf>
    <xf numFmtId="190" fontId="42" fillId="0" borderId="139" xfId="25" applyNumberFormat="1" applyFont="1" applyFill="1" applyBorder="1">
      <alignment vertical="center"/>
    </xf>
    <xf numFmtId="0" fontId="40" fillId="0" borderId="48" xfId="25" applyFont="1" applyBorder="1">
      <alignment vertical="center"/>
    </xf>
    <xf numFmtId="0" fontId="40" fillId="0" borderId="87" xfId="25" applyFont="1" applyBorder="1" applyAlignment="1">
      <alignment horizontal="center" vertical="center"/>
    </xf>
    <xf numFmtId="0" fontId="45" fillId="0" borderId="137" xfId="25" applyFont="1" applyFill="1" applyBorder="1" applyAlignment="1">
      <alignment horizontal="center" vertical="center"/>
    </xf>
    <xf numFmtId="190" fontId="42" fillId="0" borderId="85" xfId="10" applyNumberFormat="1" applyFont="1" applyFill="1" applyBorder="1">
      <alignment vertical="center"/>
    </xf>
    <xf numFmtId="190" fontId="42" fillId="0" borderId="83" xfId="10" applyNumberFormat="1" applyFont="1" applyFill="1" applyBorder="1">
      <alignment vertical="center"/>
    </xf>
    <xf numFmtId="190" fontId="42" fillId="0" borderId="140" xfId="25" applyNumberFormat="1" applyFont="1" applyFill="1" applyBorder="1">
      <alignment vertical="center"/>
    </xf>
    <xf numFmtId="0" fontId="39" fillId="0" borderId="0" xfId="25" applyFont="1" applyAlignment="1">
      <alignment horizontal="right" vertical="center"/>
    </xf>
    <xf numFmtId="0" fontId="45" fillId="0" borderId="130" xfId="25" applyFont="1" applyFill="1" applyBorder="1" applyAlignment="1">
      <alignment horizontal="center" vertical="center" wrapText="1"/>
    </xf>
    <xf numFmtId="0" fontId="45" fillId="0" borderId="141" xfId="25" applyFont="1" applyFill="1" applyBorder="1" applyAlignment="1">
      <alignment horizontal="center" vertical="center" wrapText="1"/>
    </xf>
    <xf numFmtId="190" fontId="42" fillId="0" borderId="132" xfId="25" applyNumberFormat="1" applyFont="1" applyFill="1" applyBorder="1" applyProtection="1">
      <alignment vertical="center"/>
      <protection locked="0"/>
    </xf>
    <xf numFmtId="190" fontId="42" fillId="7" borderId="11" xfId="10" applyNumberFormat="1" applyFont="1" applyFill="1" applyBorder="1">
      <alignment vertical="center"/>
    </xf>
    <xf numFmtId="38" fontId="42" fillId="0" borderId="118" xfId="25" applyNumberFormat="1" applyFont="1" applyBorder="1" applyAlignment="1">
      <alignment horizontal="center" vertical="center" shrinkToFit="1"/>
    </xf>
    <xf numFmtId="190" fontId="42" fillId="0" borderId="132" xfId="25" applyNumberFormat="1" applyFont="1" applyFill="1" applyBorder="1">
      <alignment vertical="center"/>
    </xf>
    <xf numFmtId="38" fontId="42" fillId="0" borderId="120" xfId="25" applyNumberFormat="1" applyFont="1" applyBorder="1" applyAlignment="1">
      <alignment horizontal="center" vertical="center" shrinkToFit="1"/>
    </xf>
    <xf numFmtId="189" fontId="42" fillId="0" borderId="124" xfId="25" applyNumberFormat="1" applyFont="1" applyFill="1" applyBorder="1" applyAlignment="1" applyProtection="1">
      <alignment vertical="center" wrapText="1"/>
      <protection locked="0"/>
    </xf>
    <xf numFmtId="0" fontId="42" fillId="0" borderId="132" xfId="25" applyFont="1" applyFill="1" applyBorder="1" applyAlignment="1">
      <alignment vertical="center" wrapText="1"/>
    </xf>
    <xf numFmtId="0" fontId="1" fillId="0" borderId="0" xfId="26">
      <alignment vertical="center"/>
    </xf>
    <xf numFmtId="0" fontId="49" fillId="8" borderId="0" xfId="26" applyFont="1" applyFill="1" applyBorder="1" applyAlignment="1">
      <alignment horizontal="center" vertical="center"/>
    </xf>
    <xf numFmtId="0" fontId="26" fillId="0" borderId="0" xfId="26" applyFont="1">
      <alignment vertical="center"/>
    </xf>
    <xf numFmtId="0" fontId="1" fillId="0" borderId="142" xfId="26" applyFont="1" applyBorder="1" applyAlignment="1">
      <alignment horizontal="center" vertical="center"/>
    </xf>
    <xf numFmtId="0" fontId="1" fillId="0" borderId="143" xfId="26" applyFont="1" applyBorder="1" applyAlignment="1">
      <alignment horizontal="center" vertical="center"/>
    </xf>
    <xf numFmtId="0" fontId="1" fillId="0" borderId="144" xfId="26" applyFont="1" applyBorder="1" applyAlignment="1">
      <alignment horizontal="center" vertical="center"/>
    </xf>
    <xf numFmtId="0" fontId="1" fillId="11" borderId="145" xfId="26" applyFont="1" applyFill="1" applyBorder="1" applyAlignment="1">
      <alignment horizontal="center" vertical="center"/>
    </xf>
    <xf numFmtId="0" fontId="1" fillId="0" borderId="146" xfId="26" applyFont="1" applyBorder="1" applyAlignment="1">
      <alignment horizontal="center" vertical="center"/>
    </xf>
    <xf numFmtId="0" fontId="1" fillId="0" borderId="147" xfId="26" applyFont="1" applyBorder="1" applyAlignment="1">
      <alignment horizontal="center" vertical="center"/>
    </xf>
    <xf numFmtId="0" fontId="1" fillId="0" borderId="148" xfId="26" applyFont="1" applyBorder="1" applyAlignment="1">
      <alignment horizontal="center" vertical="center"/>
    </xf>
    <xf numFmtId="0" fontId="50" fillId="0" borderId="149" xfId="26" applyFont="1" applyFill="1" applyBorder="1" applyAlignment="1">
      <alignment horizontal="left" vertical="center" wrapText="1" shrinkToFit="1"/>
    </xf>
    <xf numFmtId="0" fontId="51" fillId="0" borderId="150" xfId="26" applyFont="1" applyFill="1" applyBorder="1" applyAlignment="1">
      <alignment horizontal="left" vertical="center" wrapText="1" shrinkToFit="1"/>
    </xf>
    <xf numFmtId="0" fontId="51" fillId="0" borderId="151" xfId="26" applyFont="1" applyFill="1" applyBorder="1" applyAlignment="1">
      <alignment horizontal="left" vertical="center" wrapText="1" shrinkToFit="1"/>
    </xf>
    <xf numFmtId="0" fontId="52" fillId="11" borderId="152" xfId="26" applyFont="1" applyFill="1" applyBorder="1" applyAlignment="1">
      <alignment horizontal="center" vertical="center" wrapText="1" shrinkToFit="1"/>
    </xf>
    <xf numFmtId="0" fontId="1" fillId="5" borderId="153" xfId="26" applyFont="1" applyFill="1" applyBorder="1" applyAlignment="1" applyProtection="1">
      <alignment horizontal="center" vertical="center"/>
      <protection locked="0"/>
    </xf>
    <xf numFmtId="0" fontId="1" fillId="5" borderId="154" xfId="26" applyFont="1" applyFill="1" applyBorder="1" applyAlignment="1" applyProtection="1">
      <alignment horizontal="center" vertical="center"/>
      <protection locked="0"/>
    </xf>
    <xf numFmtId="0" fontId="1" fillId="5" borderId="155" xfId="26" applyFont="1" applyFill="1" applyBorder="1" applyAlignment="1" applyProtection="1">
      <alignment horizontal="center" vertical="center"/>
      <protection locked="0"/>
    </xf>
    <xf numFmtId="0" fontId="53" fillId="0" borderId="156" xfId="26" applyFont="1" applyBorder="1" applyAlignment="1">
      <alignment horizontal="left" vertical="center" wrapText="1"/>
    </xf>
    <xf numFmtId="0" fontId="1" fillId="0" borderId="0" xfId="26" applyBorder="1">
      <alignment vertical="center"/>
    </xf>
    <xf numFmtId="0" fontId="53" fillId="0" borderId="157" xfId="26" applyFont="1" applyBorder="1" applyAlignment="1">
      <alignment horizontal="left" vertical="center"/>
    </xf>
    <xf numFmtId="0" fontId="53" fillId="0" borderId="158" xfId="26" applyFont="1" applyBorder="1" applyAlignment="1">
      <alignment horizontal="left" vertical="center"/>
    </xf>
    <xf numFmtId="0" fontId="1" fillId="0" borderId="0" xfId="26" applyAlignment="1">
      <alignment vertical="center" wrapText="1"/>
    </xf>
    <xf numFmtId="0" fontId="54" fillId="0" borderId="149" xfId="26" applyFont="1" applyFill="1" applyBorder="1" applyAlignment="1">
      <alignment horizontal="left" vertical="center" wrapText="1" shrinkToFit="1"/>
    </xf>
    <xf numFmtId="0" fontId="1" fillId="0" borderId="150" xfId="26" applyFont="1" applyFill="1" applyBorder="1" applyAlignment="1">
      <alignment horizontal="left" vertical="center" wrapText="1" shrinkToFit="1"/>
    </xf>
    <xf numFmtId="0" fontId="1" fillId="0" borderId="151" xfId="26" applyFont="1" applyFill="1" applyBorder="1" applyAlignment="1">
      <alignment horizontal="left" vertical="center" wrapText="1" shrinkToFit="1"/>
    </xf>
    <xf numFmtId="0" fontId="1" fillId="11" borderId="152" xfId="26" applyFont="1" applyFill="1" applyBorder="1" applyAlignment="1">
      <alignment horizontal="center" vertical="center" wrapText="1" shrinkToFit="1"/>
    </xf>
    <xf numFmtId="0" fontId="1" fillId="5" borderId="153" xfId="26" applyFont="1" applyFill="1" applyBorder="1" applyAlignment="1" applyProtection="1">
      <alignment horizontal="center" vertical="center" shrinkToFit="1"/>
      <protection locked="0"/>
    </xf>
    <xf numFmtId="0" fontId="1" fillId="5" borderId="159" xfId="26" applyFont="1" applyFill="1" applyBorder="1" applyAlignment="1" applyProtection="1">
      <alignment horizontal="center" vertical="center" shrinkToFit="1"/>
      <protection locked="0"/>
    </xf>
    <xf numFmtId="0" fontId="53" fillId="0" borderId="160" xfId="26" applyFont="1" applyBorder="1" applyAlignment="1">
      <alignment horizontal="left" vertical="center" wrapText="1"/>
    </xf>
    <xf numFmtId="0" fontId="53" fillId="0" borderId="63" xfId="26" applyFont="1" applyBorder="1" applyAlignment="1">
      <alignment horizontal="left" vertical="center"/>
    </xf>
    <xf numFmtId="0" fontId="53" fillId="0" borderId="161" xfId="26" applyFont="1" applyBorder="1" applyAlignment="1">
      <alignment horizontal="left" vertical="center"/>
    </xf>
    <xf numFmtId="0" fontId="1" fillId="0" borderId="0" xfId="26" applyAlignment="1">
      <alignment horizontal="right" vertical="center"/>
    </xf>
    <xf numFmtId="194" fontId="1" fillId="11" borderId="152" xfId="26" applyNumberFormat="1" applyFont="1" applyFill="1" applyBorder="1" applyAlignment="1">
      <alignment horizontal="right" vertical="center" wrapText="1" shrinkToFit="1"/>
    </xf>
    <xf numFmtId="194" fontId="39" fillId="5" borderId="153" xfId="11" applyNumberFormat="1" applyFont="1" applyFill="1" applyBorder="1" applyAlignment="1" applyProtection="1">
      <alignment horizontal="right" vertical="center"/>
      <protection locked="0"/>
    </xf>
    <xf numFmtId="194" fontId="39" fillId="5" borderId="154" xfId="11" applyNumberFormat="1" applyFont="1" applyFill="1" applyBorder="1" applyAlignment="1" applyProtection="1">
      <alignment horizontal="right" vertical="center"/>
      <protection locked="0"/>
    </xf>
    <xf numFmtId="194" fontId="39" fillId="5" borderId="155" xfId="11" applyNumberFormat="1" applyFont="1" applyFill="1" applyBorder="1" applyAlignment="1" applyProtection="1">
      <alignment horizontal="right" vertical="center"/>
      <protection locked="0"/>
    </xf>
    <xf numFmtId="0" fontId="54" fillId="0" borderId="162" xfId="26" applyFont="1" applyBorder="1" applyAlignment="1">
      <alignment horizontal="left" vertical="center" wrapText="1" shrinkToFit="1"/>
    </xf>
    <xf numFmtId="0" fontId="53" fillId="0" borderId="163" xfId="26" applyFont="1" applyBorder="1" applyAlignment="1">
      <alignment horizontal="left" vertical="center" wrapText="1" shrinkToFit="1"/>
    </xf>
    <xf numFmtId="0" fontId="53" fillId="0" borderId="164" xfId="26" applyFont="1" applyBorder="1" applyAlignment="1">
      <alignment horizontal="left" vertical="center" wrapText="1" shrinkToFit="1"/>
    </xf>
    <xf numFmtId="194" fontId="1" fillId="11" borderId="165" xfId="26" applyNumberFormat="1" applyFont="1" applyFill="1" applyBorder="1" applyAlignment="1">
      <alignment horizontal="right" vertical="center" wrapText="1" shrinkToFit="1"/>
    </xf>
    <xf numFmtId="194" fontId="39" fillId="5" borderId="166" xfId="11" applyNumberFormat="1" applyFont="1" applyFill="1" applyBorder="1" applyAlignment="1" applyProtection="1">
      <alignment horizontal="right" vertical="center"/>
      <protection locked="0"/>
    </xf>
    <xf numFmtId="194" fontId="39" fillId="5" borderId="167" xfId="11" applyNumberFormat="1" applyFont="1" applyFill="1" applyBorder="1" applyAlignment="1" applyProtection="1">
      <alignment horizontal="right" vertical="center"/>
      <protection locked="0"/>
    </xf>
    <xf numFmtId="194" fontId="39" fillId="5" borderId="168" xfId="11" applyNumberFormat="1" applyFont="1" applyFill="1" applyBorder="1" applyAlignment="1" applyProtection="1">
      <alignment horizontal="right" vertical="center"/>
      <protection locked="0"/>
    </xf>
    <xf numFmtId="0" fontId="25" fillId="0" borderId="0" xfId="26" applyFont="1" applyAlignment="1">
      <alignment horizontal="center" vertical="center"/>
    </xf>
    <xf numFmtId="0" fontId="55" fillId="0" borderId="0" xfId="26" applyFont="1" applyAlignment="1">
      <alignment horizontal="left" vertical="center"/>
    </xf>
    <xf numFmtId="0" fontId="25" fillId="0" borderId="0" xfId="26" applyFont="1" applyAlignment="1">
      <alignment horizontal="right" vertical="center"/>
    </xf>
    <xf numFmtId="0" fontId="50" fillId="12" borderId="96" xfId="26" applyFont="1" applyFill="1" applyBorder="1" applyAlignment="1">
      <alignment horizontal="center" vertical="center" wrapText="1" shrinkToFit="1"/>
    </xf>
    <xf numFmtId="0" fontId="50" fillId="12" borderId="98" xfId="26" applyFont="1" applyFill="1" applyBorder="1" applyAlignment="1">
      <alignment horizontal="center" vertical="center" wrapText="1" shrinkToFit="1"/>
    </xf>
    <xf numFmtId="0" fontId="56" fillId="0" borderId="169" xfId="26" applyFont="1" applyBorder="1" applyAlignment="1">
      <alignment horizontal="center" vertical="center" wrapText="1"/>
    </xf>
    <xf numFmtId="0" fontId="56" fillId="0" borderId="144" xfId="26" applyFont="1" applyBorder="1" applyAlignment="1">
      <alignment horizontal="center" vertical="center" wrapText="1"/>
    </xf>
    <xf numFmtId="38" fontId="1" fillId="11" borderId="145" xfId="11" applyFont="1" applyFill="1" applyBorder="1" applyAlignment="1">
      <alignment horizontal="right" vertical="center" wrapText="1"/>
    </xf>
    <xf numFmtId="38" fontId="1" fillId="5" borderId="146" xfId="11" applyFont="1" applyFill="1" applyBorder="1" applyAlignment="1" applyProtection="1">
      <alignment horizontal="right" vertical="center"/>
      <protection locked="0"/>
    </xf>
    <xf numFmtId="38" fontId="1" fillId="5" borderId="147" xfId="11" applyFont="1" applyFill="1" applyBorder="1" applyAlignment="1" applyProtection="1">
      <alignment horizontal="right" vertical="center"/>
      <protection locked="0"/>
    </xf>
    <xf numFmtId="38" fontId="1" fillId="5" borderId="148" xfId="11" applyFont="1" applyFill="1" applyBorder="1" applyAlignment="1" applyProtection="1">
      <alignment horizontal="right" vertical="center"/>
      <protection locked="0"/>
    </xf>
    <xf numFmtId="0" fontId="57" fillId="0" borderId="0" xfId="26" applyFont="1" applyAlignment="1">
      <alignment horizontal="center" vertical="center"/>
    </xf>
    <xf numFmtId="0" fontId="1" fillId="0" borderId="0" xfId="26" applyFont="1" applyAlignment="1">
      <alignment horizontal="right"/>
    </xf>
    <xf numFmtId="38" fontId="1" fillId="5" borderId="170" xfId="11" applyFont="1" applyFill="1" applyBorder="1" applyAlignment="1" applyProtection="1">
      <alignment horizontal="right" vertical="center"/>
      <protection locked="0"/>
    </xf>
    <xf numFmtId="38" fontId="1" fillId="5" borderId="171" xfId="11" applyFont="1" applyFill="1" applyBorder="1" applyAlignment="1" applyProtection="1">
      <alignment horizontal="right" vertical="center"/>
      <protection locked="0"/>
    </xf>
    <xf numFmtId="38" fontId="1" fillId="5" borderId="172" xfId="11" applyFont="1" applyFill="1" applyBorder="1" applyAlignment="1" applyProtection="1">
      <alignment horizontal="right" vertical="center"/>
      <protection locked="0"/>
    </xf>
    <xf numFmtId="0" fontId="1" fillId="0" borderId="0" xfId="26" applyAlignment="1">
      <alignment horizontal="center" vertical="center"/>
    </xf>
    <xf numFmtId="0" fontId="50" fillId="12" borderId="9" xfId="26" applyFont="1" applyFill="1" applyBorder="1" applyAlignment="1">
      <alignment horizontal="center" vertical="center" wrapText="1" shrinkToFit="1"/>
    </xf>
    <xf numFmtId="0" fontId="50" fillId="12" borderId="24" xfId="26" applyFont="1" applyFill="1" applyBorder="1" applyAlignment="1">
      <alignment horizontal="center" vertical="center" wrapText="1" shrinkToFit="1"/>
    </xf>
    <xf numFmtId="0" fontId="56" fillId="0" borderId="173" xfId="26" applyFont="1" applyBorder="1" applyAlignment="1">
      <alignment horizontal="center" vertical="center" wrapText="1"/>
    </xf>
    <xf numFmtId="0" fontId="56" fillId="0" borderId="151" xfId="26" applyFont="1" applyBorder="1" applyAlignment="1">
      <alignment horizontal="center" vertical="center" wrapText="1"/>
    </xf>
    <xf numFmtId="0" fontId="1" fillId="11" borderId="165" xfId="26" applyFont="1" applyFill="1" applyBorder="1" applyAlignment="1">
      <alignment horizontal="center" vertical="center" wrapText="1"/>
    </xf>
    <xf numFmtId="38" fontId="1" fillId="5" borderId="166" xfId="11" applyFont="1" applyFill="1" applyBorder="1" applyAlignment="1" applyProtection="1">
      <alignment horizontal="center" vertical="center"/>
      <protection locked="0"/>
    </xf>
    <xf numFmtId="38" fontId="1" fillId="5" borderId="174" xfId="11" applyFont="1" applyFill="1" applyBorder="1" applyAlignment="1" applyProtection="1">
      <alignment horizontal="center" vertical="center"/>
      <protection locked="0"/>
    </xf>
    <xf numFmtId="0" fontId="53" fillId="0" borderId="0" xfId="26" applyFont="1" applyBorder="1" applyAlignment="1">
      <alignment vertical="center"/>
    </xf>
    <xf numFmtId="38" fontId="1" fillId="11" borderId="152" xfId="11" applyFont="1" applyFill="1" applyBorder="1" applyAlignment="1">
      <alignment horizontal="right" vertical="center" wrapText="1"/>
    </xf>
    <xf numFmtId="38" fontId="1" fillId="5" borderId="153" xfId="11" applyFont="1" applyFill="1" applyBorder="1" applyAlignment="1" applyProtection="1">
      <alignment horizontal="right" vertical="center"/>
      <protection locked="0"/>
    </xf>
    <xf numFmtId="38" fontId="1" fillId="5" borderId="159" xfId="11" applyFont="1" applyFill="1" applyBorder="1" applyAlignment="1" applyProtection="1">
      <alignment horizontal="right" vertical="center"/>
      <protection locked="0"/>
    </xf>
    <xf numFmtId="38" fontId="1" fillId="5" borderId="154" xfId="11" applyFont="1" applyFill="1" applyBorder="1" applyAlignment="1" applyProtection="1">
      <alignment horizontal="right" vertical="center"/>
      <protection locked="0"/>
    </xf>
    <xf numFmtId="38" fontId="1" fillId="5" borderId="155" xfId="11" applyFont="1" applyFill="1" applyBorder="1" applyAlignment="1" applyProtection="1">
      <alignment horizontal="right" vertical="center"/>
      <protection locked="0"/>
    </xf>
    <xf numFmtId="38" fontId="1" fillId="11" borderId="152" xfId="11" applyFont="1" applyFill="1" applyBorder="1" applyAlignment="1">
      <alignment horizontal="right" vertical="center"/>
    </xf>
    <xf numFmtId="38" fontId="58" fillId="0" borderId="153" xfId="11" applyFont="1" applyBorder="1" applyAlignment="1">
      <alignment horizontal="right" vertical="center"/>
    </xf>
    <xf numFmtId="38" fontId="58" fillId="0" borderId="159" xfId="11" applyFont="1" applyBorder="1" applyAlignment="1">
      <alignment horizontal="right" vertical="center"/>
    </xf>
    <xf numFmtId="0" fontId="50" fillId="12" borderId="54" xfId="26" applyFont="1" applyFill="1" applyBorder="1" applyAlignment="1">
      <alignment horizontal="center" vertical="center" wrapText="1" shrinkToFit="1"/>
    </xf>
    <xf numFmtId="0" fontId="50" fillId="12" borderId="80" xfId="26" applyFont="1" applyFill="1" applyBorder="1" applyAlignment="1">
      <alignment horizontal="center" vertical="center" wrapText="1" shrinkToFit="1"/>
    </xf>
    <xf numFmtId="0" fontId="56" fillId="0" borderId="175" xfId="26" applyFont="1" applyBorder="1" applyAlignment="1">
      <alignment horizontal="center" vertical="center" wrapText="1"/>
    </xf>
    <xf numFmtId="0" fontId="56" fillId="0" borderId="176" xfId="26" applyFont="1" applyBorder="1" applyAlignment="1">
      <alignment horizontal="center" vertical="center" wrapText="1"/>
    </xf>
    <xf numFmtId="0" fontId="1" fillId="11" borderId="177" xfId="26" applyFont="1" applyFill="1" applyBorder="1" applyAlignment="1">
      <alignment horizontal="center" vertical="center" wrapText="1"/>
    </xf>
    <xf numFmtId="38" fontId="59" fillId="5" borderId="178" xfId="11" applyFont="1" applyFill="1" applyBorder="1" applyAlignment="1" applyProtection="1">
      <alignment horizontal="center" vertical="center" wrapText="1"/>
      <protection locked="0"/>
    </xf>
    <xf numFmtId="38" fontId="59" fillId="5" borderId="179" xfId="11" applyFont="1" applyFill="1" applyBorder="1" applyAlignment="1" applyProtection="1">
      <alignment horizontal="center" vertical="center" wrapText="1"/>
      <protection locked="0"/>
    </xf>
    <xf numFmtId="0" fontId="50" fillId="13" borderId="9" xfId="26" applyFont="1" applyFill="1" applyBorder="1" applyAlignment="1">
      <alignment horizontal="center" vertical="center" wrapText="1" shrinkToFit="1"/>
    </xf>
    <xf numFmtId="0" fontId="52" fillId="13" borderId="24" xfId="26" applyFont="1" applyFill="1" applyBorder="1" applyAlignment="1">
      <alignment horizontal="center" vertical="center" wrapText="1" shrinkToFit="1"/>
    </xf>
    <xf numFmtId="0" fontId="56" fillId="0" borderId="180" xfId="26" applyFont="1" applyBorder="1" applyAlignment="1">
      <alignment horizontal="center" vertical="center" wrapText="1"/>
    </xf>
    <xf numFmtId="0" fontId="56" fillId="0" borderId="181" xfId="26" applyFont="1" applyBorder="1" applyAlignment="1">
      <alignment horizontal="center" vertical="center" wrapText="1"/>
    </xf>
    <xf numFmtId="38" fontId="1" fillId="11" borderId="165" xfId="11" applyFont="1" applyFill="1" applyBorder="1" applyAlignment="1">
      <alignment horizontal="right" vertical="center" wrapText="1"/>
    </xf>
    <xf numFmtId="38" fontId="1" fillId="5" borderId="166" xfId="11" applyFont="1" applyFill="1" applyBorder="1" applyAlignment="1" applyProtection="1">
      <alignment horizontal="right" vertical="center"/>
      <protection locked="0"/>
    </xf>
    <xf numFmtId="38" fontId="1" fillId="5" borderId="167" xfId="11" applyFont="1" applyFill="1" applyBorder="1" applyAlignment="1" applyProtection="1">
      <alignment horizontal="right" vertical="center"/>
      <protection locked="0"/>
    </xf>
    <xf numFmtId="38" fontId="1" fillId="5" borderId="168" xfId="11" applyFont="1" applyFill="1" applyBorder="1" applyAlignment="1" applyProtection="1">
      <alignment horizontal="right" vertical="center"/>
      <protection locked="0"/>
    </xf>
    <xf numFmtId="0" fontId="52" fillId="13" borderId="9" xfId="26" applyFont="1" applyFill="1" applyBorder="1" applyAlignment="1">
      <alignment horizontal="center" vertical="center" wrapText="1" shrinkToFit="1"/>
    </xf>
    <xf numFmtId="38" fontId="1" fillId="5" borderId="167" xfId="11" applyFont="1" applyFill="1" applyBorder="1" applyAlignment="1" applyProtection="1">
      <alignment horizontal="center" vertical="center"/>
      <protection locked="0"/>
    </xf>
    <xf numFmtId="38" fontId="1" fillId="5" borderId="168" xfId="11" applyFont="1" applyFill="1" applyBorder="1" applyAlignment="1" applyProtection="1">
      <alignment horizontal="center" vertical="center"/>
      <protection locked="0"/>
    </xf>
    <xf numFmtId="0" fontId="52" fillId="13" borderId="48" xfId="26" applyFont="1" applyFill="1" applyBorder="1" applyAlignment="1">
      <alignment horizontal="center" vertical="center" wrapText="1" shrinkToFit="1"/>
    </xf>
    <xf numFmtId="0" fontId="52" fillId="13" borderId="117" xfId="26" applyFont="1" applyFill="1" applyBorder="1" applyAlignment="1">
      <alignment horizontal="center" vertical="center" wrapText="1" shrinkToFit="1"/>
    </xf>
    <xf numFmtId="0" fontId="56" fillId="0" borderId="182" xfId="26" applyFont="1" applyBorder="1" applyAlignment="1">
      <alignment horizontal="center" vertical="center" wrapText="1"/>
    </xf>
    <xf numFmtId="0" fontId="56" fillId="0" borderId="164" xfId="26" applyFont="1" applyBorder="1" applyAlignment="1">
      <alignment horizontal="center" vertical="center" wrapText="1"/>
    </xf>
    <xf numFmtId="0" fontId="1" fillId="11" borderId="183" xfId="26" applyFont="1" applyFill="1" applyBorder="1" applyAlignment="1">
      <alignment horizontal="center" vertical="center" wrapText="1"/>
    </xf>
    <xf numFmtId="38" fontId="59" fillId="5" borderId="184" xfId="11" applyFont="1" applyFill="1" applyBorder="1" applyAlignment="1" applyProtection="1">
      <alignment horizontal="center" vertical="center" wrapText="1"/>
      <protection locked="0"/>
    </xf>
    <xf numFmtId="38" fontId="59" fillId="5" borderId="185" xfId="11" applyFont="1" applyFill="1" applyBorder="1" applyAlignment="1" applyProtection="1">
      <alignment horizontal="center" vertical="center" wrapText="1"/>
      <protection locked="0"/>
    </xf>
    <xf numFmtId="0" fontId="50" fillId="10" borderId="186" xfId="26" applyFont="1" applyFill="1" applyBorder="1" applyAlignment="1">
      <alignment horizontal="center" vertical="center" wrapText="1" shrinkToFit="1"/>
    </xf>
    <xf numFmtId="0" fontId="60" fillId="10" borderId="187" xfId="26" applyFont="1" applyFill="1" applyBorder="1" applyAlignment="1">
      <alignment horizontal="center" vertical="center" wrapText="1" shrinkToFit="1"/>
    </xf>
    <xf numFmtId="38" fontId="1" fillId="11" borderId="188" xfId="11" applyFont="1" applyFill="1" applyBorder="1" applyAlignment="1">
      <alignment horizontal="right" vertical="center"/>
    </xf>
    <xf numFmtId="38" fontId="58" fillId="0" borderId="189" xfId="11" applyFont="1" applyBorder="1" applyAlignment="1">
      <alignment horizontal="right" vertical="center"/>
    </xf>
    <xf numFmtId="38" fontId="58" fillId="0" borderId="190" xfId="11" applyFont="1" applyBorder="1" applyAlignment="1">
      <alignment horizontal="right" vertical="center"/>
    </xf>
    <xf numFmtId="38" fontId="57" fillId="0" borderId="0" xfId="11" applyFont="1" applyAlignment="1">
      <alignment horizontal="center" vertical="center"/>
    </xf>
    <xf numFmtId="38" fontId="1" fillId="0" borderId="0" xfId="11" applyFont="1" applyAlignment="1">
      <alignment horizontal="center" vertical="center"/>
    </xf>
    <xf numFmtId="0" fontId="53" fillId="0" borderId="0" xfId="26" applyFont="1" applyAlignment="1">
      <alignment horizontal="right" vertical="center"/>
    </xf>
    <xf numFmtId="0" fontId="60" fillId="10" borderId="191" xfId="26" applyFont="1" applyFill="1" applyBorder="1" applyAlignment="1">
      <alignment horizontal="center" vertical="center" wrapText="1" shrinkToFit="1"/>
    </xf>
    <xf numFmtId="0" fontId="60" fillId="10" borderId="192" xfId="26" applyFont="1" applyFill="1" applyBorder="1" applyAlignment="1">
      <alignment horizontal="center" vertical="center" wrapText="1" shrinkToFit="1"/>
    </xf>
    <xf numFmtId="0" fontId="56" fillId="0" borderId="193" xfId="26" applyFont="1" applyBorder="1" applyAlignment="1">
      <alignment horizontal="center" vertical="center" wrapText="1"/>
    </xf>
    <xf numFmtId="0" fontId="56" fillId="0" borderId="192" xfId="26" applyFont="1" applyBorder="1" applyAlignment="1">
      <alignment horizontal="center" vertical="center" wrapText="1"/>
    </xf>
    <xf numFmtId="38" fontId="1" fillId="11" borderId="152" xfId="26" applyNumberFormat="1" applyFont="1" applyFill="1" applyBorder="1" applyAlignment="1">
      <alignment vertical="center" wrapText="1"/>
    </xf>
    <xf numFmtId="38" fontId="58" fillId="0" borderId="150" xfId="26" applyNumberFormat="1" applyFont="1" applyBorder="1" applyAlignment="1">
      <alignment vertical="center" wrapText="1"/>
    </xf>
    <xf numFmtId="38" fontId="58" fillId="0" borderId="159" xfId="26" applyNumberFormat="1" applyFont="1" applyBorder="1" applyAlignment="1">
      <alignment vertical="center" wrapText="1"/>
    </xf>
    <xf numFmtId="0" fontId="60" fillId="10" borderId="194" xfId="26" applyFont="1" applyFill="1" applyBorder="1" applyAlignment="1">
      <alignment horizontal="center" vertical="center" wrapText="1" shrinkToFit="1"/>
    </xf>
    <xf numFmtId="0" fontId="60" fillId="10" borderId="195" xfId="26" applyFont="1" applyFill="1" applyBorder="1" applyAlignment="1">
      <alignment horizontal="center" vertical="center" wrapText="1" shrinkToFit="1"/>
    </xf>
    <xf numFmtId="0" fontId="56" fillId="0" borderId="196" xfId="26" applyFont="1" applyBorder="1" applyAlignment="1">
      <alignment horizontal="center" vertical="center" wrapText="1"/>
    </xf>
    <xf numFmtId="0" fontId="56" fillId="0" borderId="195" xfId="26" applyFont="1" applyBorder="1" applyAlignment="1">
      <alignment horizontal="center" vertical="center" wrapText="1"/>
    </xf>
    <xf numFmtId="38" fontId="1" fillId="11" borderId="197" xfId="11" applyFont="1" applyFill="1" applyBorder="1" applyAlignment="1">
      <alignment horizontal="right" vertical="center"/>
    </xf>
    <xf numFmtId="38" fontId="58" fillId="0" borderId="198" xfId="11" applyFont="1" applyBorder="1" applyAlignment="1">
      <alignment horizontal="right" vertical="center"/>
    </xf>
    <xf numFmtId="38" fontId="58" fillId="0" borderId="199" xfId="11" applyFont="1" applyBorder="1" applyAlignment="1">
      <alignment horizontal="right" vertical="center"/>
    </xf>
    <xf numFmtId="0" fontId="53" fillId="0" borderId="64" xfId="26" applyFont="1" applyBorder="1" applyAlignment="1">
      <alignment horizontal="right" vertical="center"/>
    </xf>
    <xf numFmtId="0" fontId="50" fillId="0" borderId="82" xfId="26" applyFont="1" applyFill="1" applyBorder="1" applyAlignment="1">
      <alignment horizontal="center" vertical="center" wrapText="1" shrinkToFit="1"/>
    </xf>
    <xf numFmtId="0" fontId="50" fillId="0" borderId="200" xfId="26" applyFont="1" applyFill="1" applyBorder="1" applyAlignment="1">
      <alignment horizontal="center" vertical="center" wrapText="1" shrinkToFit="1"/>
    </xf>
    <xf numFmtId="38" fontId="1" fillId="11" borderId="200" xfId="11" applyFont="1" applyFill="1" applyBorder="1" applyAlignment="1">
      <alignment horizontal="left" vertical="center" wrapText="1"/>
    </xf>
    <xf numFmtId="38" fontId="1" fillId="5" borderId="201" xfId="11" applyFont="1" applyFill="1" applyBorder="1" applyAlignment="1" applyProtection="1">
      <alignment horizontal="left" vertical="center"/>
      <protection locked="0"/>
    </xf>
    <xf numFmtId="38" fontId="1" fillId="5" borderId="202" xfId="11" applyFont="1" applyFill="1" applyBorder="1" applyAlignment="1" applyProtection="1">
      <alignment horizontal="left" vertical="center"/>
      <protection locked="0"/>
    </xf>
    <xf numFmtId="38" fontId="1" fillId="5" borderId="203" xfId="11" applyFont="1" applyFill="1" applyBorder="1" applyAlignment="1" applyProtection="1">
      <alignment horizontal="left" vertical="center"/>
      <protection locked="0"/>
    </xf>
    <xf numFmtId="38" fontId="1" fillId="5" borderId="204" xfId="11" applyFont="1" applyFill="1" applyBorder="1" applyAlignment="1" applyProtection="1">
      <alignment horizontal="left" vertical="center"/>
      <protection locked="0"/>
    </xf>
    <xf numFmtId="38" fontId="1" fillId="5" borderId="205" xfId="11" applyFont="1" applyFill="1" applyBorder="1" applyAlignment="1" applyProtection="1">
      <alignment horizontal="left" vertical="center"/>
      <protection locked="0"/>
    </xf>
    <xf numFmtId="38" fontId="1" fillId="5" borderId="206" xfId="11" applyFont="1" applyFill="1" applyBorder="1" applyAlignment="1" applyProtection="1">
      <alignment horizontal="left" vertical="center"/>
      <protection locked="0"/>
    </xf>
    <xf numFmtId="0" fontId="61" fillId="0" borderId="0" xfId="26" applyFont="1">
      <alignment vertical="center"/>
    </xf>
    <xf numFmtId="0" fontId="1" fillId="0" borderId="0" xfId="26" applyAlignment="1">
      <alignment horizontal="center" vertical="center" wrapText="1"/>
    </xf>
    <xf numFmtId="0" fontId="39" fillId="0" borderId="0" xfId="27" applyFont="1" applyAlignment="1">
      <alignment vertical="center" wrapText="1"/>
    </xf>
    <xf numFmtId="0" fontId="62" fillId="0" borderId="0" xfId="27" applyFont="1" applyAlignment="1">
      <alignment horizontal="center" vertical="center"/>
    </xf>
    <xf numFmtId="0" fontId="40" fillId="5" borderId="11" xfId="27" applyFont="1" applyFill="1" applyBorder="1" applyAlignment="1">
      <alignment horizontal="left" vertical="center" wrapText="1"/>
    </xf>
    <xf numFmtId="0" fontId="40" fillId="0" borderId="11" xfId="27" applyFont="1" applyBorder="1" applyAlignment="1">
      <alignment horizontal="left" vertical="top" wrapText="1"/>
    </xf>
    <xf numFmtId="0" fontId="40" fillId="5" borderId="11" xfId="27" applyFont="1" applyFill="1" applyBorder="1" applyAlignment="1">
      <alignment horizontal="left" vertical="top" wrapText="1"/>
    </xf>
    <xf numFmtId="0" fontId="39" fillId="0" borderId="11" xfId="27" applyFont="1" applyBorder="1" applyAlignment="1">
      <alignment horizontal="left" vertical="top" wrapText="1"/>
    </xf>
    <xf numFmtId="0" fontId="39" fillId="10" borderId="11" xfId="27" applyFont="1" applyFill="1" applyBorder="1" applyAlignment="1">
      <alignment vertical="center" wrapText="1"/>
    </xf>
    <xf numFmtId="0" fontId="39" fillId="0" borderId="11" xfId="27" applyFont="1" applyBorder="1" applyAlignment="1">
      <alignment vertical="center" wrapText="1"/>
    </xf>
    <xf numFmtId="0" fontId="39" fillId="5" borderId="11" xfId="27" applyFont="1" applyFill="1" applyBorder="1" applyAlignment="1">
      <alignment vertical="center" wrapText="1"/>
    </xf>
    <xf numFmtId="38" fontId="63" fillId="0" borderId="0" xfId="28" applyFont="1">
      <alignment vertical="center"/>
    </xf>
    <xf numFmtId="38" fontId="64" fillId="0" borderId="0" xfId="5" applyFont="1" applyAlignment="1">
      <alignment vertical="center" wrapText="1"/>
    </xf>
    <xf numFmtId="38" fontId="4" fillId="0" borderId="0" xfId="5">
      <alignment vertical="center"/>
    </xf>
    <xf numFmtId="38" fontId="4" fillId="0" borderId="0" xfId="5" applyAlignment="1">
      <alignment horizontal="center" vertical="center"/>
    </xf>
    <xf numFmtId="38" fontId="63" fillId="0" borderId="93" xfId="5" applyFont="1" applyBorder="1" applyAlignment="1">
      <alignment horizontal="center" vertical="center"/>
    </xf>
    <xf numFmtId="38" fontId="63" fillId="0" borderId="109" xfId="5" applyFont="1" applyBorder="1" applyAlignment="1">
      <alignment horizontal="right" vertical="center"/>
    </xf>
    <xf numFmtId="38" fontId="63" fillId="0" borderId="2" xfId="5" applyFont="1" applyBorder="1" applyAlignment="1">
      <alignment horizontal="center" vertical="center" shrinkToFit="1"/>
    </xf>
    <xf numFmtId="38" fontId="63" fillId="0" borderId="109" xfId="5" applyFont="1" applyBorder="1" applyAlignment="1">
      <alignment horizontal="center" vertical="center"/>
    </xf>
    <xf numFmtId="38" fontId="63" fillId="0" borderId="6" xfId="5" applyFont="1" applyBorder="1">
      <alignment vertical="center"/>
    </xf>
    <xf numFmtId="38" fontId="63" fillId="0" borderId="0" xfId="5" applyFont="1" applyAlignment="1">
      <alignment vertical="center"/>
    </xf>
    <xf numFmtId="38" fontId="63" fillId="0" borderId="12" xfId="5" applyFont="1" applyBorder="1" applyAlignment="1">
      <alignment horizontal="center" vertical="center"/>
    </xf>
    <xf numFmtId="38" fontId="63" fillId="0" borderId="13" xfId="5" applyFont="1" applyBorder="1" applyAlignment="1">
      <alignment horizontal="center" vertical="center"/>
    </xf>
    <xf numFmtId="38" fontId="63" fillId="0" borderId="11" xfId="5" applyFont="1" applyFill="1" applyBorder="1" applyAlignment="1">
      <alignment vertical="center"/>
    </xf>
    <xf numFmtId="38" fontId="63" fillId="0" borderId="11" xfId="5" applyFont="1" applyBorder="1" applyAlignment="1">
      <alignment horizontal="center" vertical="center" wrapText="1"/>
    </xf>
    <xf numFmtId="38" fontId="63" fillId="0" borderId="11" xfId="5" applyFont="1" applyBorder="1" applyAlignment="1">
      <alignment horizontal="right" vertical="center" wrapText="1"/>
    </xf>
    <xf numFmtId="38" fontId="63" fillId="0" borderId="0" xfId="5" applyFont="1" applyBorder="1" applyAlignment="1">
      <alignment horizontal="center" vertical="center" wrapText="1"/>
    </xf>
    <xf numFmtId="38" fontId="63" fillId="0" borderId="12" xfId="5" applyFont="1" applyBorder="1" applyAlignment="1">
      <alignment horizontal="center" vertical="center" wrapText="1"/>
    </xf>
    <xf numFmtId="38" fontId="63" fillId="0" borderId="11" xfId="5" applyFont="1" applyBorder="1" applyAlignment="1">
      <alignment horizontal="center" vertical="center"/>
    </xf>
    <xf numFmtId="40" fontId="63" fillId="0" borderId="11" xfId="5" applyNumberFormat="1" applyFont="1" applyBorder="1" applyAlignment="1">
      <alignment vertical="center"/>
    </xf>
    <xf numFmtId="38" fontId="63" fillId="0" borderId="10" xfId="5" applyFont="1" applyBorder="1" applyAlignment="1">
      <alignment horizontal="center" vertical="center"/>
    </xf>
    <xf numFmtId="38" fontId="63" fillId="0" borderId="94" xfId="5" applyFont="1" applyBorder="1" applyAlignment="1">
      <alignment horizontal="right" vertical="center"/>
    </xf>
    <xf numFmtId="38" fontId="63" fillId="0" borderId="94" xfId="5" applyFont="1" applyBorder="1" applyAlignment="1">
      <alignment horizontal="center" vertical="center"/>
    </xf>
    <xf numFmtId="38" fontId="63" fillId="0" borderId="15" xfId="5" applyFont="1" applyBorder="1">
      <alignment vertical="center"/>
    </xf>
    <xf numFmtId="38" fontId="63" fillId="0" borderId="40" xfId="5" applyFont="1" applyBorder="1" applyAlignment="1">
      <alignment horizontal="center" vertical="center"/>
    </xf>
    <xf numFmtId="38" fontId="63" fillId="0" borderId="46" xfId="5" applyFont="1" applyBorder="1" applyAlignment="1">
      <alignment horizontal="center" vertical="center"/>
    </xf>
    <xf numFmtId="38" fontId="63" fillId="0" borderId="11" xfId="5" applyFont="1" applyBorder="1" applyAlignment="1">
      <alignment horizontal="center" vertical="center" shrinkToFit="1"/>
    </xf>
    <xf numFmtId="38" fontId="63" fillId="0" borderId="11" xfId="5" applyFont="1" applyBorder="1" applyAlignment="1">
      <alignment horizontal="right" vertical="center"/>
    </xf>
    <xf numFmtId="38" fontId="63" fillId="0" borderId="0" xfId="5" applyFont="1" applyBorder="1" applyAlignment="1">
      <alignment horizontal="center" vertical="center"/>
    </xf>
    <xf numFmtId="38" fontId="63" fillId="0" borderId="46" xfId="5" applyFont="1" applyBorder="1" applyAlignment="1">
      <alignment horizontal="center" vertical="center" shrinkToFit="1"/>
    </xf>
    <xf numFmtId="38" fontId="63" fillId="0" borderId="10" xfId="5" applyFont="1" applyBorder="1" applyAlignment="1">
      <alignment horizontal="center" vertical="center" wrapText="1"/>
    </xf>
    <xf numFmtId="38" fontId="63" fillId="0" borderId="94" xfId="5" applyFont="1" applyBorder="1" applyAlignment="1">
      <alignment horizontal="center" vertical="center" wrapText="1"/>
    </xf>
    <xf numFmtId="38" fontId="64" fillId="0" borderId="15" xfId="5" applyFont="1" applyBorder="1" applyAlignment="1">
      <alignment horizontal="center" vertical="center" wrapText="1"/>
    </xf>
    <xf numFmtId="38" fontId="63" fillId="0" borderId="42" xfId="5" applyFont="1" applyBorder="1" applyAlignment="1">
      <alignment horizontal="center" vertical="center"/>
    </xf>
    <xf numFmtId="38" fontId="64" fillId="0" borderId="11" xfId="5" applyFont="1" applyFill="1" applyBorder="1" applyAlignment="1">
      <alignment horizontal="center" vertical="center" wrapText="1"/>
    </xf>
    <xf numFmtId="38" fontId="64" fillId="0" borderId="12" xfId="5" applyFont="1" applyBorder="1" applyAlignment="1">
      <alignment horizontal="center" vertical="center" wrapText="1"/>
    </xf>
    <xf numFmtId="38" fontId="64" fillId="0" borderId="94" xfId="5" applyFont="1" applyBorder="1" applyAlignment="1">
      <alignment horizontal="center" vertical="center" wrapText="1"/>
    </xf>
    <xf numFmtId="38" fontId="64" fillId="0" borderId="13" xfId="5" applyFont="1" applyBorder="1" applyAlignment="1">
      <alignment horizontal="center" vertical="center" wrapText="1"/>
    </xf>
    <xf numFmtId="38" fontId="64" fillId="0" borderId="11" xfId="5" applyFont="1" applyBorder="1" applyAlignment="1">
      <alignment vertical="center" wrapText="1"/>
    </xf>
    <xf numFmtId="3" fontId="63" fillId="0" borderId="0" xfId="0" applyNumberFormat="1" applyFont="1">
      <alignment vertical="center"/>
    </xf>
    <xf numFmtId="38" fontId="63" fillId="0" borderId="10" xfId="5" applyFont="1" applyBorder="1" applyAlignment="1">
      <alignment horizontal="center" vertical="center" shrinkToFit="1"/>
    </xf>
    <xf numFmtId="38" fontId="63" fillId="0" borderId="94" xfId="5" applyFont="1" applyBorder="1" applyAlignment="1">
      <alignment horizontal="right" vertical="center" shrinkToFit="1"/>
    </xf>
    <xf numFmtId="38" fontId="63" fillId="0" borderId="94" xfId="5" applyFont="1" applyBorder="1" applyAlignment="1">
      <alignment horizontal="center" vertical="center" shrinkToFit="1"/>
    </xf>
    <xf numFmtId="38" fontId="63" fillId="0" borderId="12" xfId="5" applyFont="1" applyFill="1" applyBorder="1" applyAlignment="1">
      <alignment horizontal="center" vertical="center" wrapText="1" shrinkToFit="1"/>
    </xf>
    <xf numFmtId="38" fontId="63" fillId="0" borderId="13" xfId="5" applyFont="1" applyFill="1" applyBorder="1" applyAlignment="1">
      <alignment horizontal="center" vertical="center" wrapText="1" shrinkToFit="1"/>
    </xf>
    <xf numFmtId="38" fontId="63" fillId="0" borderId="11" xfId="5" applyFont="1" applyBorder="1" applyAlignment="1">
      <alignment horizontal="center" vertical="center" wrapText="1" shrinkToFit="1"/>
    </xf>
    <xf numFmtId="38" fontId="63" fillId="0" borderId="11" xfId="5" applyFont="1" applyBorder="1" applyAlignment="1">
      <alignment horizontal="right" vertical="center" wrapText="1" shrinkToFit="1"/>
    </xf>
    <xf numFmtId="38" fontId="63" fillId="0" borderId="0" xfId="5" applyFont="1" applyBorder="1" applyAlignment="1">
      <alignment horizontal="center" vertical="center" wrapText="1" shrinkToFit="1"/>
    </xf>
    <xf numFmtId="38" fontId="63" fillId="0" borderId="0" xfId="5" applyFont="1" applyAlignment="1">
      <alignment horizontal="right" vertical="center"/>
    </xf>
    <xf numFmtId="38" fontId="63" fillId="0" borderId="136" xfId="5" applyFont="1" applyBorder="1" applyAlignment="1">
      <alignment horizontal="center" vertical="center"/>
    </xf>
    <xf numFmtId="38" fontId="63" fillId="0" borderId="95" xfId="5" applyFont="1" applyBorder="1" applyAlignment="1">
      <alignment horizontal="right" vertical="center"/>
    </xf>
    <xf numFmtId="38" fontId="63" fillId="0" borderId="83" xfId="5" applyFont="1" applyBorder="1" applyAlignment="1">
      <alignment horizontal="center" vertical="center"/>
    </xf>
    <xf numFmtId="38" fontId="63" fillId="0" borderId="95" xfId="5" applyFont="1" applyBorder="1" applyAlignment="1">
      <alignment horizontal="center" vertical="center"/>
    </xf>
    <xf numFmtId="38" fontId="63" fillId="0" borderId="87" xfId="5" applyFont="1" applyBorder="1">
      <alignment vertical="center"/>
    </xf>
    <xf numFmtId="38" fontId="4" fillId="0" borderId="93" xfId="5" applyBorder="1" applyAlignment="1">
      <alignment horizontal="center" vertical="center"/>
    </xf>
    <xf numFmtId="38" fontId="4" fillId="0" borderId="109" xfId="5" applyBorder="1" applyAlignment="1">
      <alignment horizontal="right" vertical="center"/>
    </xf>
    <xf numFmtId="38" fontId="4" fillId="0" borderId="2" xfId="5" applyBorder="1" applyAlignment="1">
      <alignment horizontal="center" vertical="center" shrinkToFit="1"/>
    </xf>
    <xf numFmtId="38" fontId="4" fillId="0" borderId="109" xfId="5" applyBorder="1" applyAlignment="1">
      <alignment horizontal="center" vertical="center"/>
    </xf>
    <xf numFmtId="38" fontId="4" fillId="0" borderId="6" xfId="5" applyBorder="1">
      <alignment vertical="center"/>
    </xf>
    <xf numFmtId="38" fontId="4" fillId="0" borderId="0" xfId="5" applyAlignment="1">
      <alignment vertical="center"/>
    </xf>
    <xf numFmtId="38" fontId="4" fillId="0" borderId="12" xfId="5" applyBorder="1" applyAlignment="1">
      <alignment horizontal="center" vertical="center"/>
    </xf>
    <xf numFmtId="38" fontId="4" fillId="0" borderId="13" xfId="5" applyBorder="1" applyAlignment="1">
      <alignment horizontal="center" vertical="center"/>
    </xf>
    <xf numFmtId="38" fontId="4" fillId="0" borderId="11" xfId="5" applyFill="1" applyBorder="1" applyAlignment="1">
      <alignment vertical="center"/>
    </xf>
    <xf numFmtId="38" fontId="4" fillId="0" borderId="11" xfId="5" applyBorder="1" applyAlignment="1">
      <alignment horizontal="center" vertical="center" wrapText="1"/>
    </xf>
    <xf numFmtId="38" fontId="4" fillId="0" borderId="11" xfId="5" applyBorder="1" applyAlignment="1">
      <alignment horizontal="right" vertical="center" wrapText="1"/>
    </xf>
    <xf numFmtId="38" fontId="4" fillId="0" borderId="0" xfId="5" applyBorder="1" applyAlignment="1">
      <alignment horizontal="center" vertical="center" wrapText="1"/>
    </xf>
    <xf numFmtId="38" fontId="4" fillId="0" borderId="12" xfId="5" applyBorder="1" applyAlignment="1">
      <alignment horizontal="center" vertical="center" wrapText="1"/>
    </xf>
    <xf numFmtId="38" fontId="4" fillId="0" borderId="11" xfId="5" applyBorder="1" applyAlignment="1">
      <alignment horizontal="center" vertical="center"/>
    </xf>
    <xf numFmtId="40" fontId="4" fillId="0" borderId="11" xfId="5" applyNumberFormat="1" applyBorder="1" applyAlignment="1">
      <alignment vertical="center"/>
    </xf>
    <xf numFmtId="38" fontId="4" fillId="0" borderId="10" xfId="5" applyBorder="1" applyAlignment="1">
      <alignment horizontal="center" vertical="center"/>
    </xf>
    <xf numFmtId="38" fontId="4" fillId="0" borderId="94" xfId="5" applyBorder="1" applyAlignment="1">
      <alignment horizontal="right" vertical="center"/>
    </xf>
    <xf numFmtId="38" fontId="4" fillId="0" borderId="94" xfId="5" applyBorder="1" applyAlignment="1">
      <alignment horizontal="center" vertical="center"/>
    </xf>
    <xf numFmtId="38" fontId="4" fillId="0" borderId="15" xfId="5" applyBorder="1">
      <alignment vertical="center"/>
    </xf>
    <xf numFmtId="38" fontId="4" fillId="0" borderId="40" xfId="5" applyBorder="1" applyAlignment="1">
      <alignment horizontal="center" vertical="center"/>
    </xf>
    <xf numFmtId="38" fontId="4" fillId="0" borderId="46" xfId="5" applyBorder="1" applyAlignment="1">
      <alignment horizontal="center" vertical="center"/>
    </xf>
    <xf numFmtId="38" fontId="4" fillId="0" borderId="11" xfId="5" applyBorder="1" applyAlignment="1">
      <alignment horizontal="center" vertical="center" shrinkToFit="1"/>
    </xf>
    <xf numFmtId="38" fontId="4" fillId="0" borderId="11" xfId="5" applyBorder="1" applyAlignment="1">
      <alignment horizontal="right" vertical="center"/>
    </xf>
    <xf numFmtId="38" fontId="4" fillId="0" borderId="0" xfId="5" applyBorder="1" applyAlignment="1">
      <alignment horizontal="center" vertical="center"/>
    </xf>
    <xf numFmtId="38" fontId="4" fillId="0" borderId="46" xfId="5" applyBorder="1" applyAlignment="1">
      <alignment horizontal="center" vertical="center" shrinkToFit="1"/>
    </xf>
    <xf numFmtId="38" fontId="65" fillId="0" borderId="0" xfId="5" applyFont="1" applyAlignment="1">
      <alignment vertical="center" wrapText="1"/>
    </xf>
    <xf numFmtId="38" fontId="4" fillId="0" borderId="10" xfId="5" applyBorder="1" applyAlignment="1">
      <alignment horizontal="center" vertical="center" wrapText="1"/>
    </xf>
    <xf numFmtId="38" fontId="4" fillId="0" borderId="94" xfId="5" applyBorder="1" applyAlignment="1">
      <alignment horizontal="center" vertical="center" wrapText="1"/>
    </xf>
    <xf numFmtId="38" fontId="65" fillId="0" borderId="15" xfId="5" applyFont="1" applyBorder="1" applyAlignment="1">
      <alignment horizontal="center" vertical="center" wrapText="1"/>
    </xf>
    <xf numFmtId="38" fontId="4" fillId="0" borderId="42" xfId="5" applyBorder="1" applyAlignment="1">
      <alignment horizontal="center" vertical="center"/>
    </xf>
    <xf numFmtId="38" fontId="65" fillId="0" borderId="11" xfId="5" applyFont="1" applyFill="1" applyBorder="1" applyAlignment="1">
      <alignment horizontal="center" vertical="center" wrapText="1"/>
    </xf>
    <xf numFmtId="38" fontId="65" fillId="0" borderId="12" xfId="5" applyFont="1" applyBorder="1" applyAlignment="1">
      <alignment horizontal="center" vertical="center" wrapText="1"/>
    </xf>
    <xf numFmtId="38" fontId="65" fillId="0" borderId="94" xfId="5" applyFont="1" applyBorder="1" applyAlignment="1">
      <alignment horizontal="center" vertical="center" wrapText="1"/>
    </xf>
    <xf numFmtId="38" fontId="65" fillId="0" borderId="13" xfId="5" applyFont="1" applyBorder="1" applyAlignment="1">
      <alignment horizontal="center" vertical="center" wrapText="1"/>
    </xf>
    <xf numFmtId="38" fontId="65" fillId="0" borderId="11" xfId="5" applyFont="1" applyBorder="1" applyAlignment="1">
      <alignment vertical="center" wrapText="1"/>
    </xf>
    <xf numFmtId="3" fontId="0" fillId="0" borderId="0" xfId="0" applyNumberFormat="1">
      <alignment vertical="center"/>
    </xf>
    <xf numFmtId="38" fontId="4" fillId="0" borderId="10" xfId="5" applyBorder="1" applyAlignment="1">
      <alignment horizontal="center" vertical="center" shrinkToFit="1"/>
    </xf>
    <xf numFmtId="38" fontId="4" fillId="0" borderId="94" xfId="5" applyBorder="1" applyAlignment="1">
      <alignment horizontal="right" vertical="center" shrinkToFit="1"/>
    </xf>
    <xf numFmtId="38" fontId="4" fillId="0" borderId="94" xfId="5" applyBorder="1" applyAlignment="1">
      <alignment horizontal="center" vertical="center" shrinkToFit="1"/>
    </xf>
    <xf numFmtId="38" fontId="4" fillId="0" borderId="12" xfId="5" applyFill="1" applyBorder="1" applyAlignment="1">
      <alignment horizontal="center" vertical="center" wrapText="1" shrinkToFit="1"/>
    </xf>
    <xf numFmtId="38" fontId="4" fillId="0" borderId="13" xfId="5" applyFill="1" applyBorder="1" applyAlignment="1">
      <alignment horizontal="center" vertical="center" wrapText="1" shrinkToFit="1"/>
    </xf>
    <xf numFmtId="38" fontId="4" fillId="0" borderId="11" xfId="5" applyBorder="1" applyAlignment="1">
      <alignment horizontal="center" vertical="center" wrapText="1" shrinkToFit="1"/>
    </xf>
    <xf numFmtId="38" fontId="4" fillId="0" borderId="11" xfId="5" applyBorder="1" applyAlignment="1">
      <alignment horizontal="right" vertical="center" wrapText="1" shrinkToFit="1"/>
    </xf>
    <xf numFmtId="38" fontId="4" fillId="0" borderId="0" xfId="5" applyBorder="1" applyAlignment="1">
      <alignment horizontal="center" vertical="center" wrapText="1" shrinkToFit="1"/>
    </xf>
    <xf numFmtId="38" fontId="4" fillId="0" borderId="0" xfId="5" applyAlignment="1">
      <alignment horizontal="right" vertical="center"/>
    </xf>
    <xf numFmtId="38" fontId="4" fillId="0" borderId="136" xfId="5" applyBorder="1" applyAlignment="1">
      <alignment horizontal="center" vertical="center"/>
    </xf>
    <xf numFmtId="38" fontId="4" fillId="0" borderId="95" xfId="5" applyBorder="1" applyAlignment="1">
      <alignment horizontal="right" vertical="center"/>
    </xf>
    <xf numFmtId="38" fontId="4" fillId="0" borderId="83" xfId="5" applyBorder="1" applyAlignment="1">
      <alignment horizontal="center" vertical="center"/>
    </xf>
    <xf numFmtId="38" fontId="4" fillId="0" borderId="95" xfId="5" applyBorder="1" applyAlignment="1">
      <alignment horizontal="center" vertical="center"/>
    </xf>
    <xf numFmtId="38" fontId="4" fillId="0" borderId="87" xfId="5" applyBorder="1">
      <alignment vertical="center"/>
    </xf>
  </cellXfs>
  <cellStyles count="29">
    <cellStyle name="パーセント_③R7【変更】賃金改善計画書及び賃金改善額確認シート" xfId="1"/>
    <cellStyle name="桁区切り 2" xfId="2"/>
    <cellStyle name="桁区切り 2 2" xfId="3"/>
    <cellStyle name="桁区切り 2 2 2" xfId="4"/>
    <cellStyle name="桁区切り 2 3" xfId="5"/>
    <cellStyle name="桁区切り 3" xfId="6"/>
    <cellStyle name="桁区切り 4" xfId="7"/>
    <cellStyle name="桁区切り 5" xfId="8"/>
    <cellStyle name="桁区切り_③R7【変更】賃金改善計画書及び賃金改善額確認シート" xfId="9"/>
    <cellStyle name="桁区切り_③R7【変更】賃金改善計画書及び賃金改善額確認シート_1" xfId="10"/>
    <cellStyle name="桁区切り_③R7【変更】賃金改善計画書及び賃金改善額確認シート_2" xfId="11"/>
    <cellStyle name="標準" xfId="0" builtinId="0"/>
    <cellStyle name="標準 10" xfId="12"/>
    <cellStyle name="標準 2" xfId="13"/>
    <cellStyle name="標準 2 2" xfId="14"/>
    <cellStyle name="標準 2 3" xfId="15"/>
    <cellStyle name="標準 3" xfId="16"/>
    <cellStyle name="標準 3 2" xfId="17"/>
    <cellStyle name="標準 3 3" xfId="18"/>
    <cellStyle name="標準 4" xfId="19"/>
    <cellStyle name="標準 4 2" xfId="20"/>
    <cellStyle name="標準 5" xfId="21"/>
    <cellStyle name="標準 6" xfId="22"/>
    <cellStyle name="標準 7" xfId="23"/>
    <cellStyle name="標準 8" xfId="24"/>
    <cellStyle name="標準_③R7【変更】賃金改善計画書及び賃金改善額確認シート_1" xfId="25"/>
    <cellStyle name="標準_③R7【変更】賃金改善計画書及び賃金改善額確認シート_2" xfId="26"/>
    <cellStyle name="標準_③R7【変更】賃金改善計画書及び賃金改善額確認シート_3" xfId="27"/>
    <cellStyle name="桁区切り" xfId="28" builtinId="6"/>
  </cellStyles>
  <tableStyles count="0" defaultTableStyle="TableStyleMedium2" defaultPivotStyle="PivotStyleLight16"/>
  <colors>
    <mruColors>
      <color rgb="FFFDF0E9"/>
      <color rgb="FFEFF6EA"/>
      <color rgb="FF0000CC"/>
      <color rgb="FFF80C0C"/>
      <color rgb="FFFF6699"/>
      <color rgb="FFFF0066"/>
      <color rgb="FFFF5050"/>
      <color rgb="FFFF9999"/>
      <color rgb="FFFFCCCC"/>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93</xdr:col>
      <xdr:colOff>182880</xdr:colOff>
      <xdr:row>1</xdr:row>
      <xdr:rowOff>144780</xdr:rowOff>
    </xdr:from>
    <xdr:to xmlns:xdr="http://schemas.openxmlformats.org/drawingml/2006/spreadsheetDrawing">
      <xdr:col>97</xdr:col>
      <xdr:colOff>210820</xdr:colOff>
      <xdr:row>8</xdr:row>
      <xdr:rowOff>144780</xdr:rowOff>
    </xdr:to>
    <xdr:sp macro="" textlink="">
      <xdr:nvSpPr>
        <xdr:cNvPr id="2" name="テキスト ボックス 1"/>
        <xdr:cNvSpPr txBox="1"/>
      </xdr:nvSpPr>
      <xdr:spPr>
        <a:xfrm>
          <a:off x="19316700" y="350520"/>
          <a:ext cx="2463800" cy="1188720"/>
        </a:xfrm>
        <a:prstGeom prst="rect">
          <a:avLst/>
        </a:prstGeom>
        <a:solidFill>
          <a:srgbClr val="FEBECD"/>
        </a:solidFill>
        <a:ln w="28575" cmpd="sng">
          <a:solidFill>
            <a:srgbClr val="FF6699"/>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2000" b="1">
              <a:solidFill>
                <a:srgbClr val="00B0F0"/>
              </a:solidFill>
            </a:rPr>
            <a:t>水色で着色したセル</a:t>
          </a:r>
          <a:endParaRPr kumimoji="1" lang="en-US" altLang="ja-JP" sz="2000" b="1">
            <a:solidFill>
              <a:srgbClr val="00B0F0"/>
            </a:solidFill>
          </a:endParaRPr>
        </a:p>
        <a:p>
          <a:r>
            <a:rPr kumimoji="1" lang="ja-JP" altLang="en-US" sz="2000">
              <a:solidFill>
                <a:sysClr val="windowText" lastClr="000000"/>
              </a:solidFill>
            </a:rPr>
            <a:t>に記入してください。</a:t>
          </a:r>
          <a:endParaRPr kumimoji="1" lang="en-US" altLang="ja-JP" sz="2000">
            <a:solidFill>
              <a:schemeClr val="dk1"/>
            </a:solidFill>
            <a:latin typeface="+mn-lt"/>
            <a:ea typeface="+mn-ea"/>
            <a:cs typeface="+mn-cs"/>
          </a:endParaRPr>
        </a:p>
        <a:p>
          <a:endParaRPr kumimoji="1" lang="ja-JP" altLang="en-US" sz="1400">
            <a:solidFill>
              <a:sysClr val="windowText" lastClr="000000"/>
            </a:solidFill>
          </a:endParaRPr>
        </a:p>
      </xdr:txBody>
    </xdr:sp>
    <xdr:clientData fPrintsWithSheet="0"/>
  </xdr:twoCellAnchor>
  <xdr:twoCellAnchor>
    <xdr:from xmlns:xdr="http://schemas.openxmlformats.org/drawingml/2006/spreadsheetDrawing">
      <xdr:col>87</xdr:col>
      <xdr:colOff>30480</xdr:colOff>
      <xdr:row>84</xdr:row>
      <xdr:rowOff>129540</xdr:rowOff>
    </xdr:from>
    <xdr:to xmlns:xdr="http://schemas.openxmlformats.org/drawingml/2006/spreadsheetDrawing">
      <xdr:col>93</xdr:col>
      <xdr:colOff>251460</xdr:colOff>
      <xdr:row>90</xdr:row>
      <xdr:rowOff>91440</xdr:rowOff>
    </xdr:to>
    <xdr:sp macro="" textlink="">
      <xdr:nvSpPr>
        <xdr:cNvPr id="3" name="楕円 10"/>
        <xdr:cNvSpPr/>
      </xdr:nvSpPr>
      <xdr:spPr>
        <a:xfrm>
          <a:off x="17929860" y="13155930"/>
          <a:ext cx="1455420" cy="876300"/>
        </a:xfrm>
        <a:prstGeom prst="ellipse">
          <a:avLst/>
        </a:prstGeom>
        <a:noFill/>
        <a:ln w="38100" cmpd="sng">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93</xdr:col>
      <xdr:colOff>365760</xdr:colOff>
      <xdr:row>80</xdr:row>
      <xdr:rowOff>83820</xdr:rowOff>
    </xdr:from>
    <xdr:to xmlns:xdr="http://schemas.openxmlformats.org/drawingml/2006/spreadsheetDrawing">
      <xdr:col>95</xdr:col>
      <xdr:colOff>289560</xdr:colOff>
      <xdr:row>86</xdr:row>
      <xdr:rowOff>53340</xdr:rowOff>
    </xdr:to>
    <xdr:sp macro="" textlink="">
      <xdr:nvSpPr>
        <xdr:cNvPr id="6" name="図形 13"/>
        <xdr:cNvSpPr/>
      </xdr:nvSpPr>
      <xdr:spPr>
        <a:xfrm>
          <a:off x="19499580" y="12500610"/>
          <a:ext cx="1141730" cy="883920"/>
        </a:xfrm>
        <a:prstGeom prst="wedgeRectCallout">
          <a:avLst>
            <a:gd name="adj1" fmla="val -74647"/>
            <a:gd name="adj2" fmla="val 39678"/>
          </a:avLst>
        </a:prstGeom>
        <a:solidFill>
          <a:srgbClr val="FF0066"/>
        </a:solidFill>
        <a:ln>
          <a:solidFill>
            <a:srgbClr val="FF66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t>こちらが市の運営費の補助金額です。</a:t>
          </a:r>
          <a:endParaRPr kumimoji="1" lang="ja-JP" altLang="en-US" b="1"/>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15</xdr:col>
      <xdr:colOff>85725</xdr:colOff>
      <xdr:row>0</xdr:row>
      <xdr:rowOff>19050</xdr:rowOff>
    </xdr:from>
    <xdr:to xmlns:xdr="http://schemas.openxmlformats.org/drawingml/2006/spreadsheetDrawing">
      <xdr:col>19</xdr:col>
      <xdr:colOff>144780</xdr:colOff>
      <xdr:row>2</xdr:row>
      <xdr:rowOff>57150</xdr:rowOff>
    </xdr:to>
    <xdr:sp macro="" textlink="">
      <xdr:nvSpPr>
        <xdr:cNvPr id="2" name="テキスト ボックス 1"/>
        <xdr:cNvSpPr txBox="1"/>
      </xdr:nvSpPr>
      <xdr:spPr>
        <a:xfrm>
          <a:off x="12550140" y="19050"/>
          <a:ext cx="2527935" cy="523875"/>
        </a:xfrm>
        <a:prstGeom prst="rect">
          <a:avLst/>
        </a:prstGeom>
        <a:solidFill>
          <a:srgbClr val="FEBECD"/>
        </a:solidFill>
        <a:ln w="28575" cmpd="sng">
          <a:solidFill>
            <a:srgbClr val="FF6699"/>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2000" b="1">
              <a:solidFill>
                <a:srgbClr val="00B0F0"/>
              </a:solidFill>
            </a:rPr>
            <a:t>水色で着色したセル</a:t>
          </a:r>
          <a:endParaRPr kumimoji="1" lang="en-US" altLang="ja-JP" sz="2000" b="1">
            <a:solidFill>
              <a:srgbClr val="00B0F0"/>
            </a:solidFill>
          </a:endParaRPr>
        </a:p>
        <a:p>
          <a:r>
            <a:rPr kumimoji="1" lang="ja-JP" altLang="en-US" sz="2000">
              <a:solidFill>
                <a:sysClr val="windowText" lastClr="000000"/>
              </a:solidFill>
            </a:rPr>
            <a:t>に記入してください。</a:t>
          </a:r>
          <a:endParaRPr kumimoji="1" lang="en-US" altLang="ja-JP" sz="2000">
            <a:solidFill>
              <a:schemeClr val="dk1"/>
            </a:solidFill>
            <a:latin typeface="+mn-lt"/>
            <a:ea typeface="+mn-ea"/>
            <a:cs typeface="+mn-cs"/>
          </a:endParaRPr>
        </a:p>
        <a:p>
          <a:endParaRPr kumimoji="1" lang="ja-JP" altLang="en-US" sz="1400">
            <a:solidFill>
              <a:sysClr val="windowText" lastClr="00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15</xdr:col>
      <xdr:colOff>144145</xdr:colOff>
      <xdr:row>0</xdr:row>
      <xdr:rowOff>508635</xdr:rowOff>
    </xdr:from>
    <xdr:to xmlns:xdr="http://schemas.openxmlformats.org/drawingml/2006/spreadsheetDrawing">
      <xdr:col>32</xdr:col>
      <xdr:colOff>19050</xdr:colOff>
      <xdr:row>8</xdr:row>
      <xdr:rowOff>412750</xdr:rowOff>
    </xdr:to>
    <xdr:sp macro="" textlink="">
      <xdr:nvSpPr>
        <xdr:cNvPr id="3" name="テキスト ボックス 6"/>
        <xdr:cNvSpPr txBox="1"/>
      </xdr:nvSpPr>
      <xdr:spPr>
        <a:xfrm>
          <a:off x="12418060" y="508635"/>
          <a:ext cx="2592070" cy="3117850"/>
        </a:xfrm>
        <a:prstGeom prst="rect">
          <a:avLst/>
        </a:prstGeom>
        <a:solidFill>
          <a:srgbClr val="FEBECD"/>
        </a:solidFill>
        <a:ln w="28575" cmpd="sng">
          <a:solidFill>
            <a:srgbClr val="FF6699"/>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2000" b="1">
              <a:solidFill>
                <a:srgbClr val="0070C0"/>
              </a:solidFill>
            </a:rPr>
            <a:t>常勤職員２名配置の該当がある場合</a:t>
          </a:r>
          <a:r>
            <a:rPr kumimoji="1" lang="ja-JP" altLang="en-US" sz="2000" b="0">
              <a:solidFill>
                <a:schemeClr val="tx1"/>
              </a:solidFill>
            </a:rPr>
            <a:t>は、</a:t>
          </a:r>
          <a:endParaRPr kumimoji="1" lang="en-US" altLang="ja-JP" sz="2000" b="1">
            <a:solidFill>
              <a:srgbClr val="00B0F0"/>
            </a:solidFill>
          </a:endParaRPr>
        </a:p>
        <a:p>
          <a:r>
            <a:rPr kumimoji="1" lang="ja-JP" altLang="en-US" sz="2000" b="1">
              <a:solidFill>
                <a:srgbClr val="00B0F0"/>
              </a:solidFill>
            </a:rPr>
            <a:t>水色で着色したセル</a:t>
          </a:r>
          <a:endParaRPr kumimoji="1" lang="en-US" altLang="ja-JP" sz="2000" b="1">
            <a:solidFill>
              <a:srgbClr val="00B0F0"/>
            </a:solidFill>
          </a:endParaRPr>
        </a:p>
        <a:p>
          <a:r>
            <a:rPr kumimoji="1" lang="ja-JP" altLang="en-US" sz="2000">
              <a:solidFill>
                <a:sysClr val="windowText" lastClr="000000"/>
              </a:solidFill>
            </a:rPr>
            <a:t>に記入してください。</a:t>
          </a:r>
          <a:endParaRPr kumimoji="1" lang="en-US" altLang="ja-JP" sz="2000">
            <a:solidFill>
              <a:sysClr val="windowText" lastClr="000000"/>
            </a:solidFill>
          </a:endParaRPr>
        </a:p>
        <a:p>
          <a:r>
            <a:rPr kumimoji="1" lang="ja-JP" altLang="en-US" sz="2000" b="1">
              <a:solidFill>
                <a:srgbClr val="0070C0"/>
              </a:solidFill>
              <a:latin typeface="+mn-lt"/>
              <a:ea typeface="+mn-ea"/>
              <a:cs typeface="+mn-cs"/>
            </a:rPr>
            <a:t>青色文字</a:t>
          </a:r>
          <a:r>
            <a:rPr kumimoji="1" lang="ja-JP" altLang="en-US" sz="2000" b="1">
              <a:solidFill>
                <a:schemeClr val="dk1"/>
              </a:solidFill>
              <a:latin typeface="+mn-lt"/>
              <a:ea typeface="+mn-ea"/>
              <a:cs typeface="+mn-cs"/>
            </a:rPr>
            <a:t>は</a:t>
          </a:r>
          <a:endParaRPr kumimoji="1" lang="en-US" altLang="ja-JP" sz="2000" b="1">
            <a:solidFill>
              <a:schemeClr val="dk1"/>
            </a:solidFill>
            <a:latin typeface="+mn-lt"/>
            <a:ea typeface="+mn-ea"/>
            <a:cs typeface="+mn-cs"/>
          </a:endParaRPr>
        </a:p>
        <a:p>
          <a:r>
            <a:rPr kumimoji="1" lang="ja-JP" altLang="en-US" sz="2000">
              <a:solidFill>
                <a:schemeClr val="dk1"/>
              </a:solidFill>
              <a:latin typeface="+mn-lt"/>
              <a:ea typeface="+mn-ea"/>
              <a:cs typeface="+mn-cs"/>
            </a:rPr>
            <a:t>自動表記です。</a:t>
          </a:r>
          <a:endParaRPr kumimoji="1" lang="en-US" altLang="ja-JP" sz="2000">
            <a:solidFill>
              <a:schemeClr val="dk1"/>
            </a:solidFill>
            <a:latin typeface="+mn-lt"/>
            <a:ea typeface="+mn-ea"/>
            <a:cs typeface="+mn-cs"/>
          </a:endParaRPr>
        </a:p>
        <a:p>
          <a:endParaRPr kumimoji="1" lang="en-US" altLang="ja-JP" sz="2000">
            <a:solidFill>
              <a:schemeClr val="dk1"/>
            </a:solidFill>
            <a:latin typeface="+mn-lt"/>
            <a:ea typeface="+mn-ea"/>
            <a:cs typeface="+mn-cs"/>
          </a:endParaRPr>
        </a:p>
        <a:p>
          <a:r>
            <a:rPr kumimoji="1" lang="ja-JP" altLang="en-US" sz="2000">
              <a:solidFill>
                <a:schemeClr val="dk1"/>
              </a:solidFill>
              <a:latin typeface="+mn-lt"/>
              <a:ea typeface="+mn-ea"/>
              <a:cs typeface="+mn-cs"/>
            </a:rPr>
            <a:t>該当がない場合は、入力不要です。</a:t>
          </a:r>
          <a:endParaRPr kumimoji="1" lang="en-US" altLang="ja-JP" sz="2000">
            <a:solidFill>
              <a:schemeClr val="dk1"/>
            </a:solidFill>
            <a:latin typeface="+mn-lt"/>
            <a:ea typeface="+mn-ea"/>
            <a:cs typeface="+mn-cs"/>
          </a:endParaRPr>
        </a:p>
        <a:p>
          <a:endParaRPr kumimoji="1" lang="ja-JP" altLang="en-US" sz="1400">
            <a:solidFill>
              <a:sysClr val="windowText" lastClr="000000"/>
            </a:solidFill>
          </a:endParaRPr>
        </a:p>
      </xdr:txBody>
    </xdr:sp>
    <xdr:clientData fPrintsWithSheet="0"/>
  </xdr:twoCellAnchor>
  <xdr:twoCellAnchor>
    <xdr:from xmlns:xdr="http://schemas.openxmlformats.org/drawingml/2006/spreadsheetDrawing">
      <xdr:col>18</xdr:col>
      <xdr:colOff>76200</xdr:colOff>
      <xdr:row>15</xdr:row>
      <xdr:rowOff>291465</xdr:rowOff>
    </xdr:from>
    <xdr:to xmlns:xdr="http://schemas.openxmlformats.org/drawingml/2006/spreadsheetDrawing">
      <xdr:col>38</xdr:col>
      <xdr:colOff>57150</xdr:colOff>
      <xdr:row>17</xdr:row>
      <xdr:rowOff>151765</xdr:rowOff>
    </xdr:to>
    <xdr:sp macro="" textlink="">
      <xdr:nvSpPr>
        <xdr:cNvPr id="4" name="吹き出し: 四角形 5"/>
        <xdr:cNvSpPr/>
      </xdr:nvSpPr>
      <xdr:spPr>
        <a:xfrm>
          <a:off x="12828270" y="7263765"/>
          <a:ext cx="3176270" cy="822325"/>
        </a:xfrm>
        <a:prstGeom prst="wedgeRectCallout">
          <a:avLst>
            <a:gd name="adj1" fmla="val -65658"/>
            <a:gd name="adj2" fmla="val 5107"/>
          </a:avLst>
        </a:prstGeom>
        <a:solidFill>
          <a:srgbClr val="FFCCFF"/>
        </a:solidFill>
        <a:ln>
          <a:solidFill>
            <a:srgbClr val="FF66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rPr>
            <a:t>※</a:t>
          </a:r>
          <a:r>
            <a:rPr kumimoji="1" lang="ja-JP" altLang="en-US" sz="1100" b="0">
              <a:solidFill>
                <a:sysClr val="windowText" lastClr="000000"/>
              </a:solidFill>
            </a:rPr>
            <a:t>１年間以上の継続雇用が見込める職員であり、年間を通じて専ら育成支援の業務に従事している職員が対象です。</a:t>
          </a:r>
          <a:endParaRPr kumimoji="1" lang="ja-JP" altLang="en-US" sz="1100" b="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35</xdr:col>
      <xdr:colOff>163830</xdr:colOff>
      <xdr:row>0</xdr:row>
      <xdr:rowOff>198120</xdr:rowOff>
    </xdr:from>
    <xdr:to xmlns:xdr="http://schemas.openxmlformats.org/drawingml/2006/spreadsheetDrawing">
      <xdr:col>49</xdr:col>
      <xdr:colOff>103505</xdr:colOff>
      <xdr:row>7</xdr:row>
      <xdr:rowOff>202565</xdr:rowOff>
    </xdr:to>
    <xdr:sp macro="" textlink="">
      <xdr:nvSpPr>
        <xdr:cNvPr id="2" name="テキスト ボックス 6"/>
        <xdr:cNvSpPr txBox="1"/>
      </xdr:nvSpPr>
      <xdr:spPr>
        <a:xfrm>
          <a:off x="6878955" y="198120"/>
          <a:ext cx="2428875" cy="1604645"/>
        </a:xfrm>
        <a:prstGeom prst="rect">
          <a:avLst/>
        </a:prstGeom>
        <a:solidFill>
          <a:srgbClr val="FEBECD"/>
        </a:solidFill>
        <a:ln w="28575" cmpd="sng">
          <a:solidFill>
            <a:srgbClr val="FF6699"/>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2000" b="1">
              <a:solidFill>
                <a:srgbClr val="FFFF00"/>
              </a:solidFill>
            </a:rPr>
            <a:t>処遇改善事業の該当がある場合</a:t>
          </a:r>
          <a:r>
            <a:rPr kumimoji="1" lang="ja-JP" altLang="en-US" sz="2000" b="0">
              <a:solidFill>
                <a:schemeClr val="tx1"/>
              </a:solidFill>
            </a:rPr>
            <a:t>は、</a:t>
          </a:r>
          <a:endParaRPr kumimoji="1" lang="en-US" altLang="ja-JP" sz="2000" b="1">
            <a:solidFill>
              <a:srgbClr val="00B0F0"/>
            </a:solidFill>
          </a:endParaRPr>
        </a:p>
        <a:p>
          <a:r>
            <a:rPr kumimoji="1" lang="ja-JP" altLang="en-US" sz="2000" b="1">
              <a:solidFill>
                <a:srgbClr val="00B0F0"/>
              </a:solidFill>
            </a:rPr>
            <a:t>水色で着色したセル</a:t>
          </a:r>
          <a:endParaRPr kumimoji="1" lang="en-US" altLang="ja-JP" sz="2000" b="1">
            <a:solidFill>
              <a:srgbClr val="00B0F0"/>
            </a:solidFill>
          </a:endParaRPr>
        </a:p>
        <a:p>
          <a:r>
            <a:rPr kumimoji="1" lang="ja-JP" altLang="en-US" sz="2000">
              <a:solidFill>
                <a:sysClr val="windowText" lastClr="000000"/>
              </a:solidFill>
            </a:rPr>
            <a:t>に記入してください。</a:t>
          </a:r>
          <a:endParaRPr kumimoji="1" lang="en-US" altLang="ja-JP" sz="2000">
            <a:solidFill>
              <a:sysClr val="windowText" lastClr="000000"/>
            </a:solidFill>
          </a:endParaRPr>
        </a:p>
        <a:p>
          <a:r>
            <a:rPr kumimoji="1" lang="ja-JP" altLang="en-US" sz="2000" b="1">
              <a:solidFill>
                <a:srgbClr val="0070C0"/>
              </a:solidFill>
              <a:latin typeface="+mn-lt"/>
              <a:ea typeface="+mn-ea"/>
              <a:cs typeface="+mn-cs"/>
            </a:rPr>
            <a:t>青色文字</a:t>
          </a:r>
          <a:r>
            <a:rPr kumimoji="1" lang="ja-JP" altLang="en-US" sz="2000" b="1">
              <a:solidFill>
                <a:schemeClr val="dk1"/>
              </a:solidFill>
              <a:latin typeface="+mn-lt"/>
              <a:ea typeface="+mn-ea"/>
              <a:cs typeface="+mn-cs"/>
            </a:rPr>
            <a:t>は</a:t>
          </a:r>
          <a:endParaRPr kumimoji="1" lang="en-US" altLang="ja-JP" sz="2000" b="1">
            <a:solidFill>
              <a:schemeClr val="dk1"/>
            </a:solidFill>
            <a:latin typeface="+mn-lt"/>
            <a:ea typeface="+mn-ea"/>
            <a:cs typeface="+mn-cs"/>
          </a:endParaRPr>
        </a:p>
        <a:p>
          <a:r>
            <a:rPr kumimoji="1" lang="ja-JP" altLang="en-US" sz="2000">
              <a:solidFill>
                <a:schemeClr val="dk1"/>
              </a:solidFill>
              <a:latin typeface="+mn-lt"/>
              <a:ea typeface="+mn-ea"/>
              <a:cs typeface="+mn-cs"/>
            </a:rPr>
            <a:t>自動表記です。</a:t>
          </a:r>
          <a:endParaRPr kumimoji="1" lang="en-US" altLang="ja-JP" sz="2000">
            <a:solidFill>
              <a:schemeClr val="dk1"/>
            </a:solidFill>
            <a:latin typeface="+mn-lt"/>
            <a:ea typeface="+mn-ea"/>
            <a:cs typeface="+mn-cs"/>
          </a:endParaRPr>
        </a:p>
        <a:p>
          <a:endParaRPr kumimoji="1" lang="ja-JP" altLang="en-US" sz="1400">
            <a:solidFill>
              <a:sysClr val="windowText" lastClr="000000"/>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20</xdr:col>
      <xdr:colOff>81280</xdr:colOff>
      <xdr:row>1</xdr:row>
      <xdr:rowOff>0</xdr:rowOff>
    </xdr:from>
    <xdr:to xmlns:xdr="http://schemas.openxmlformats.org/drawingml/2006/spreadsheetDrawing">
      <xdr:col>27</xdr:col>
      <xdr:colOff>185420</xdr:colOff>
      <xdr:row>14</xdr:row>
      <xdr:rowOff>48260</xdr:rowOff>
    </xdr:to>
    <xdr:sp macro="" textlink="">
      <xdr:nvSpPr>
        <xdr:cNvPr id="2" name="テキスト ボックス 1"/>
        <xdr:cNvSpPr txBox="1"/>
      </xdr:nvSpPr>
      <xdr:spPr>
        <a:xfrm>
          <a:off x="16169640" y="228600"/>
          <a:ext cx="2548890" cy="3532505"/>
        </a:xfrm>
        <a:prstGeom prst="rect">
          <a:avLst/>
        </a:prstGeom>
        <a:solidFill>
          <a:srgbClr val="FEBECD"/>
        </a:solidFill>
        <a:ln w="28575" cmpd="sng">
          <a:solidFill>
            <a:srgbClr val="FF6699"/>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2000">
              <a:solidFill>
                <a:sysClr val="windowText" lastClr="000000"/>
              </a:solidFill>
            </a:rPr>
            <a:t>『賃金改善額　確認シート』を入力すると転記されます。</a:t>
          </a:r>
          <a:endParaRPr kumimoji="1" lang="en-US" altLang="ja-JP" sz="2000">
            <a:solidFill>
              <a:schemeClr val="dk1"/>
            </a:solidFill>
            <a:latin typeface="+mn-lt"/>
            <a:ea typeface="+mn-ea"/>
            <a:cs typeface="+mn-cs"/>
          </a:endParaRPr>
        </a:p>
        <a:p>
          <a:r>
            <a:rPr kumimoji="1" lang="ja-JP" altLang="en-US" sz="2000">
              <a:solidFill>
                <a:sysClr val="windowText" lastClr="000000"/>
              </a:solidFill>
            </a:rPr>
            <a:t/>
          </a:r>
          <a:endParaRPr kumimoji="1" lang="en-US" altLang="ja-JP" sz="2000">
            <a:solidFill>
              <a:schemeClr val="dk1"/>
            </a:solidFill>
            <a:latin typeface="+mn-lt"/>
            <a:ea typeface="+mn-ea"/>
            <a:cs typeface="+mn-cs"/>
          </a:endParaRPr>
        </a:p>
        <a:p>
          <a:r>
            <a:rPr kumimoji="1" lang="ja-JP" altLang="en-US" sz="2000">
              <a:solidFill>
                <a:sysClr val="windowText" lastClr="000000"/>
              </a:solidFill>
            </a:rPr>
            <a:t>「⑭1月当たりの平均賃金改善見込額」が9,000円以上になっていることを確認してください。</a:t>
          </a:r>
          <a:endParaRPr kumimoji="1" lang="en-US" altLang="ja-JP" sz="2000">
            <a:solidFill>
              <a:schemeClr val="dk1"/>
            </a:solidFill>
            <a:latin typeface="+mn-lt"/>
            <a:ea typeface="+mn-ea"/>
            <a:cs typeface="+mn-cs"/>
          </a:endParaRPr>
        </a:p>
        <a:p>
          <a:endParaRPr kumimoji="1" lang="ja-JP" altLang="en-US" sz="1400">
            <a:solidFill>
              <a:sysClr val="windowText" lastClr="000000"/>
            </a:solidFill>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7</xdr:col>
      <xdr:colOff>488315</xdr:colOff>
      <xdr:row>26</xdr:row>
      <xdr:rowOff>311785</xdr:rowOff>
    </xdr:from>
    <xdr:to xmlns:xdr="http://schemas.openxmlformats.org/drawingml/2006/spreadsheetDrawing">
      <xdr:col>13</xdr:col>
      <xdr:colOff>16510</xdr:colOff>
      <xdr:row>33</xdr:row>
      <xdr:rowOff>86995</xdr:rowOff>
    </xdr:to>
    <xdr:sp macro="" textlink="">
      <xdr:nvSpPr>
        <xdr:cNvPr id="2" name="吹き出し: 角を丸めた四角形 1"/>
        <xdr:cNvSpPr/>
      </xdr:nvSpPr>
      <xdr:spPr>
        <a:xfrm>
          <a:off x="11238230" y="13094335"/>
          <a:ext cx="8580755" cy="2466975"/>
        </a:xfrm>
        <a:prstGeom prst="wedgeRoundRectCallout">
          <a:avLst>
            <a:gd name="adj1" fmla="val -53113"/>
            <a:gd name="adj2" fmla="val -22500"/>
            <a:gd name="adj3" fmla="val 16667"/>
          </a:avLst>
        </a:prstGeom>
        <a:no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200" b="1" u="sng">
              <a:solidFill>
                <a:schemeClr val="tx1"/>
              </a:solidFill>
              <a:effectLst/>
              <a:latin typeface="+mn-lt"/>
              <a:ea typeface="+mn-ea"/>
              <a:cs typeface="+mn-cs"/>
            </a:rPr>
            <a:t>ⓡ令和7</a:t>
          </a:r>
          <a:r>
            <a:rPr kumimoji="1" lang="ja-JP" altLang="ja-JP" sz="1200" b="1" u="sng">
              <a:solidFill>
                <a:schemeClr val="tx1"/>
              </a:solidFill>
              <a:effectLst/>
              <a:latin typeface="+mn-lt"/>
              <a:ea typeface="+mn-ea"/>
              <a:cs typeface="+mn-cs"/>
            </a:rPr>
            <a:t>年度における法定福利費等の事業主負担金額の総額</a:t>
          </a:r>
          <a:endParaRPr lang="ja-JP" altLang="ja-JP" sz="1200" b="1">
            <a:solidFill>
              <a:schemeClr val="tx1"/>
            </a:solidFill>
            <a:effectLst/>
          </a:endParaRPr>
        </a:p>
        <a:p>
          <a:r>
            <a:rPr kumimoji="1" lang="ja-JP" altLang="ja-JP" sz="1200" b="0">
              <a:solidFill>
                <a:schemeClr val="tx1"/>
              </a:solidFill>
              <a:effectLst/>
              <a:latin typeface="+mn-lt"/>
              <a:ea typeface="+mn-ea"/>
              <a:cs typeface="+mn-cs"/>
            </a:rPr>
            <a:t>　・法定福利費等は、健康保険料（介護保険料含む）、厚生年金保険料（児童手当拠出金含む）、雇用保険料、労災保険料です。</a:t>
          </a:r>
          <a:endParaRPr lang="ja-JP" altLang="ja-JP" sz="1200">
            <a:solidFill>
              <a:schemeClr val="tx1"/>
            </a:solidFill>
            <a:effectLst/>
          </a:endParaRPr>
        </a:p>
        <a:p>
          <a:r>
            <a:rPr kumimoji="1" lang="ja-JP" altLang="ja-JP" sz="1200" b="0">
              <a:solidFill>
                <a:schemeClr val="tx1"/>
              </a:solidFill>
              <a:effectLst/>
              <a:latin typeface="+mn-lt"/>
              <a:ea typeface="+mn-ea"/>
              <a:cs typeface="+mn-cs"/>
            </a:rPr>
            <a:t>　　</a:t>
          </a:r>
          <a:r>
            <a:rPr kumimoji="1" lang="en-US" altLang="ja-JP" sz="1200" b="0">
              <a:solidFill>
                <a:schemeClr val="tx1"/>
              </a:solidFill>
              <a:effectLst/>
              <a:latin typeface="+mn-lt"/>
              <a:ea typeface="+mn-ea"/>
              <a:cs typeface="+mn-cs"/>
            </a:rPr>
            <a:t>※</a:t>
          </a:r>
          <a:r>
            <a:rPr kumimoji="1" lang="ja-JP" altLang="ja-JP" sz="1200" b="0">
              <a:solidFill>
                <a:schemeClr val="tx1"/>
              </a:solidFill>
              <a:effectLst/>
              <a:latin typeface="+mn-lt"/>
              <a:ea typeface="+mn-ea"/>
              <a:cs typeface="+mn-cs"/>
            </a:rPr>
            <a:t>通勤手当、健康診断費用、インフルエンザワクチン補助などの﻿福利厚生費（従業員の生活安定や向上、労</a:t>
          </a:r>
          <a:r>
            <a:rPr kumimoji="1" lang="ja-JP" altLang="ja-JP" sz="1200" b="0">
              <a:solidFill>
                <a:schemeClr val="tx1"/>
              </a:solidFill>
              <a:effectLst/>
              <a:latin typeface="+mn-lt"/>
              <a:ea typeface="+mn-ea"/>
              <a:cs typeface="+mn-cs"/>
            </a:rPr>
            <a:t>働環境の整備を</a:t>
          </a:r>
          <a:endParaRPr lang="ja-JP" altLang="ja-JP" sz="1200">
            <a:solidFill>
              <a:schemeClr val="tx1"/>
            </a:solidFill>
            <a:effectLst/>
          </a:endParaRPr>
        </a:p>
        <a:p>
          <a:r>
            <a:rPr kumimoji="1" lang="ja-JP" altLang="ja-JP" sz="1200" b="0">
              <a:solidFill>
                <a:schemeClr val="tx1"/>
              </a:solidFill>
              <a:effectLst/>
              <a:latin typeface="+mn-lt"/>
              <a:ea typeface="+mn-ea"/>
              <a:cs typeface="+mn-cs"/>
            </a:rPr>
            <a:t>　　　目的として、支出する費用）は含みません。</a:t>
          </a:r>
          <a:endParaRPr lang="ja-JP" altLang="ja-JP" sz="1200">
            <a:solidFill>
              <a:schemeClr val="tx1"/>
            </a:solidFill>
            <a:effectLst/>
          </a:endParaRPr>
        </a:p>
        <a:p>
          <a:r>
            <a:rPr kumimoji="1" lang="ja-JP" altLang="ja-JP" sz="1200" b="0">
              <a:solidFill>
                <a:schemeClr val="tx1"/>
              </a:solidFill>
              <a:effectLst/>
              <a:latin typeface="+mn-lt"/>
              <a:ea typeface="+mn-ea"/>
              <a:cs typeface="+mn-cs"/>
            </a:rPr>
            <a:t>　・従業員負担分を含めないよう注意してください。</a:t>
          </a:r>
          <a:endParaRPr lang="ja-JP" altLang="ja-JP" sz="1200">
            <a:solidFill>
              <a:schemeClr val="tx1"/>
            </a:solidFill>
            <a:effectLst/>
          </a:endParaRPr>
        </a:p>
        <a:p>
          <a:r>
            <a:rPr kumimoji="1" lang="ja-JP" altLang="ja-JP" sz="1200" b="0">
              <a:solidFill>
                <a:schemeClr val="tx1"/>
              </a:solidFill>
              <a:effectLst/>
              <a:latin typeface="+mn-lt"/>
              <a:ea typeface="+mn-ea"/>
              <a:cs typeface="+mn-cs"/>
            </a:rPr>
            <a:t>　・処遇改善対象職員だけでなく従業員全員分の令和7</a:t>
          </a:r>
          <a:r>
            <a:rPr kumimoji="1" lang="ja-JP" altLang="ja-JP" sz="1200" b="0">
              <a:solidFill>
                <a:schemeClr val="tx1"/>
              </a:solidFill>
              <a:effectLst/>
              <a:latin typeface="+mn-lt"/>
              <a:ea typeface="+mn-ea"/>
              <a:cs typeface="+mn-cs"/>
            </a:rPr>
            <a:t>年度における法定福利費等の事業主負担金額の総額を入力してください。</a:t>
          </a:r>
          <a:endParaRPr lang="ja-JP" altLang="ja-JP" sz="1200">
            <a:solidFill>
              <a:schemeClr val="tx1"/>
            </a:solidFill>
            <a:effectLst/>
          </a:endParaRPr>
        </a:p>
        <a:p>
          <a:r>
            <a:rPr kumimoji="1" lang="ja-JP" altLang="ja-JP" sz="1200" b="1" u="sng">
              <a:solidFill>
                <a:schemeClr val="tx1"/>
              </a:solidFill>
              <a:effectLst/>
              <a:latin typeface="+mn-lt"/>
              <a:ea typeface="+mn-ea"/>
              <a:cs typeface="+mn-cs"/>
            </a:rPr>
            <a:t>ⓢ令和7</a:t>
          </a:r>
          <a:r>
            <a:rPr kumimoji="1" lang="ja-JP" altLang="ja-JP" sz="1200" b="1" u="sng">
              <a:solidFill>
                <a:schemeClr val="tx1"/>
              </a:solidFill>
              <a:effectLst/>
              <a:latin typeface="+mn-lt"/>
              <a:ea typeface="+mn-ea"/>
              <a:cs typeface="+mn-cs"/>
            </a:rPr>
            <a:t>年度における賃金総額</a:t>
          </a:r>
          <a:endParaRPr lang="ja-JP" altLang="ja-JP" sz="1200" b="1">
            <a:solidFill>
              <a:schemeClr val="tx1"/>
            </a:solidFill>
            <a:effectLst/>
          </a:endParaRPr>
        </a:p>
        <a:p>
          <a:r>
            <a:rPr kumimoji="1" lang="ja-JP" altLang="ja-JP" sz="1200" b="0">
              <a:solidFill>
                <a:schemeClr val="tx1"/>
              </a:solidFill>
              <a:effectLst/>
              <a:latin typeface="+mn-lt"/>
              <a:ea typeface="+mn-ea"/>
              <a:cs typeface="+mn-cs"/>
            </a:rPr>
            <a:t>　・処遇改善対象職員だけでなく従業員全員分の令和7</a:t>
          </a:r>
          <a:r>
            <a:rPr kumimoji="1" lang="ja-JP" altLang="ja-JP" sz="1200" b="0">
              <a:solidFill>
                <a:schemeClr val="tx1"/>
              </a:solidFill>
              <a:effectLst/>
              <a:latin typeface="+mn-lt"/>
              <a:ea typeface="+mn-ea"/>
              <a:cs typeface="+mn-cs"/>
            </a:rPr>
            <a:t>年度における賃金総額を入力してください。</a:t>
          </a:r>
          <a:endParaRPr lang="ja-JP" altLang="ja-JP" sz="1200">
            <a:solidFill>
              <a:schemeClr val="tx1"/>
            </a:solidFill>
            <a:effectLst/>
          </a:endParaRPr>
        </a:p>
        <a:p>
          <a:pPr algn="l"/>
          <a:endParaRPr kumimoji="1" lang="ja-JP" altLang="en-US" sz="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olidFill>
          <a:srgbClr val="FF0066"/>
        </a:solidFill>
        <a:ln>
          <a:solidFill>
            <a:srgbClr val="FF6699"/>
          </a:solidFill>
        </a:ln>
      </a:spPr>
      <a:bodyPr vertOverflow="clip" horzOverflow="clip" rtlCol="0" anchor="t"/>
      <a:lstStyle>
        <a:defPPr algn="l">
          <a:defRPr kumimoji="1" sz="1100" b="1">
            <a:solidFill>
              <a:srgbClr val="FFFF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CR101"/>
  <sheetViews>
    <sheetView showGridLines="0" tabSelected="1" topLeftCell="K73" zoomScale="89" zoomScaleNormal="89" workbookViewId="0">
      <selection activeCell="CB72" sqref="CB72"/>
    </sheetView>
  </sheetViews>
  <sheetFormatPr defaultRowHeight="12"/>
  <cols>
    <col min="1" max="93" width="3" style="1" customWidth="1"/>
    <col min="94" max="16384" width="8.88671875" style="1" customWidth="1"/>
  </cols>
  <sheetData>
    <row r="1" spans="2:83" ht="16.2">
      <c r="B1" s="3" t="s">
        <v>467</v>
      </c>
    </row>
    <row r="4" spans="2:83" ht="14.4">
      <c r="B4" s="4" t="s">
        <v>106</v>
      </c>
      <c r="C4" s="4"/>
      <c r="D4" s="4"/>
      <c r="E4" s="4"/>
      <c r="F4" s="4"/>
      <c r="G4" s="4"/>
      <c r="H4" s="4"/>
      <c r="I4" s="4"/>
      <c r="J4" s="4"/>
      <c r="K4" s="4"/>
      <c r="L4" s="4"/>
      <c r="M4" s="4"/>
      <c r="N4" s="4"/>
      <c r="O4" s="4"/>
      <c r="P4" s="4"/>
      <c r="Q4" s="4"/>
      <c r="R4" s="4"/>
      <c r="S4" s="4"/>
      <c r="T4" s="143"/>
      <c r="U4" s="143"/>
      <c r="V4" s="143"/>
      <c r="W4" s="143"/>
      <c r="X4" s="143"/>
      <c r="Y4" s="143"/>
      <c r="Z4" s="143"/>
      <c r="AA4" s="143"/>
      <c r="AB4" s="143"/>
      <c r="AC4" s="143"/>
      <c r="AD4" s="143"/>
      <c r="AE4" s="143"/>
      <c r="AF4" s="143"/>
      <c r="AG4" s="143"/>
      <c r="AH4" s="143"/>
      <c r="AI4" s="143"/>
      <c r="BJ4" s="217"/>
      <c r="BK4" s="217"/>
      <c r="BL4" s="217"/>
      <c r="BM4" s="217"/>
      <c r="BN4" s="217"/>
      <c r="BO4" s="217"/>
      <c r="BP4" s="240"/>
      <c r="BQ4" s="240"/>
      <c r="BR4" s="240"/>
      <c r="BS4" s="240"/>
      <c r="BT4" s="240"/>
      <c r="BU4" s="240"/>
      <c r="BV4" s="240"/>
      <c r="BW4" s="240"/>
      <c r="BX4" s="240"/>
      <c r="BY4" s="240"/>
      <c r="BZ4" s="240"/>
      <c r="CA4" s="240"/>
      <c r="CB4" s="240"/>
      <c r="CC4" s="240"/>
      <c r="CD4" s="240"/>
    </row>
    <row r="5" spans="2:83" ht="14.4">
      <c r="B5" s="5"/>
      <c r="C5" s="5"/>
      <c r="D5" s="5"/>
      <c r="E5" s="5"/>
      <c r="F5" s="5"/>
      <c r="G5" s="5"/>
      <c r="H5" s="5"/>
      <c r="I5" s="5"/>
      <c r="J5" s="5"/>
      <c r="K5" s="5"/>
      <c r="L5" s="5"/>
      <c r="M5" s="5"/>
      <c r="N5" s="5"/>
      <c r="O5" s="5"/>
      <c r="P5" s="5"/>
      <c r="Q5" s="5"/>
      <c r="R5" s="5"/>
      <c r="S5" s="5"/>
      <c r="T5" s="144"/>
      <c r="U5" s="144"/>
      <c r="V5" s="144"/>
      <c r="W5" s="144"/>
      <c r="X5" s="144"/>
      <c r="Y5" s="144"/>
      <c r="Z5" s="144"/>
      <c r="AA5" s="144"/>
      <c r="AB5" s="144"/>
      <c r="AC5" s="144"/>
      <c r="AD5" s="144"/>
      <c r="AE5" s="144"/>
      <c r="AF5" s="144"/>
      <c r="AG5" s="144"/>
      <c r="AH5" s="144"/>
      <c r="AI5" s="144"/>
      <c r="BJ5" s="218"/>
      <c r="BK5" s="218"/>
      <c r="BL5" s="218"/>
      <c r="BM5" s="218"/>
      <c r="BN5" s="218"/>
      <c r="BO5" s="218"/>
      <c r="BP5" s="241"/>
      <c r="BQ5" s="241"/>
      <c r="BR5" s="241"/>
      <c r="BS5" s="241"/>
      <c r="BT5" s="241"/>
      <c r="BU5" s="241"/>
      <c r="BV5" s="241"/>
      <c r="BW5" s="241"/>
      <c r="BX5" s="241"/>
      <c r="BY5" s="241"/>
      <c r="BZ5" s="241"/>
      <c r="CA5" s="241"/>
      <c r="CB5" s="241"/>
      <c r="CC5" s="241"/>
      <c r="CD5" s="241"/>
    </row>
    <row r="6" spans="2:83" ht="14.4">
      <c r="B6" s="4"/>
      <c r="C6" s="4"/>
      <c r="D6" s="4"/>
      <c r="E6" s="4"/>
      <c r="F6" s="4"/>
      <c r="G6" s="4"/>
      <c r="H6" s="4"/>
      <c r="I6" s="4"/>
      <c r="J6" s="4"/>
      <c r="K6" s="4"/>
      <c r="L6" s="4"/>
      <c r="M6" s="4"/>
      <c r="N6" s="4"/>
      <c r="O6" s="4"/>
      <c r="P6" s="4"/>
      <c r="Q6" s="4"/>
      <c r="R6" s="4"/>
      <c r="S6" s="4"/>
      <c r="T6" s="143"/>
      <c r="U6" s="143"/>
      <c r="V6" s="143"/>
      <c r="W6" s="143"/>
      <c r="X6" s="143"/>
      <c r="Y6" s="143"/>
      <c r="Z6" s="143"/>
      <c r="AA6" s="143"/>
      <c r="AB6" s="143"/>
      <c r="AC6" s="143"/>
      <c r="AD6" s="143"/>
      <c r="AE6" s="143"/>
      <c r="AF6" s="143"/>
      <c r="AG6" s="143"/>
      <c r="AH6" s="143"/>
      <c r="AI6" s="143"/>
      <c r="BJ6" s="218"/>
      <c r="BK6" s="218"/>
      <c r="BL6" s="218"/>
      <c r="BM6" s="218"/>
      <c r="BN6" s="218"/>
      <c r="BO6" s="218"/>
      <c r="BP6" s="241"/>
      <c r="BQ6" s="241"/>
      <c r="BR6" s="241"/>
      <c r="BS6" s="241"/>
      <c r="BT6" s="241"/>
      <c r="BU6" s="241"/>
      <c r="BV6" s="241"/>
      <c r="BW6" s="241"/>
      <c r="BX6" s="241"/>
      <c r="BY6" s="241"/>
      <c r="BZ6" s="241"/>
      <c r="CA6" s="241"/>
      <c r="CB6" s="241"/>
      <c r="CC6" s="241"/>
      <c r="CD6" s="241"/>
    </row>
    <row r="7" spans="2:83" ht="14.4">
      <c r="B7" s="6" t="s">
        <v>107</v>
      </c>
    </row>
    <row r="8" spans="2:83">
      <c r="B8" s="7" t="s">
        <v>11</v>
      </c>
      <c r="C8" s="33"/>
      <c r="D8" s="33"/>
      <c r="E8" s="33"/>
      <c r="F8" s="33"/>
      <c r="G8" s="33"/>
      <c r="H8" s="33"/>
      <c r="I8" s="46" t="s">
        <v>287</v>
      </c>
      <c r="J8" s="27"/>
      <c r="K8" s="27"/>
      <c r="L8" s="27"/>
      <c r="M8" s="27"/>
      <c r="N8" s="27"/>
      <c r="O8" s="27"/>
      <c r="P8" s="27"/>
      <c r="Q8" s="27"/>
      <c r="R8" s="27"/>
      <c r="S8" s="27"/>
      <c r="T8" s="27"/>
      <c r="U8" s="27"/>
      <c r="V8" s="27"/>
      <c r="W8" s="27"/>
      <c r="X8" s="27"/>
      <c r="Y8" s="27"/>
      <c r="Z8" s="27"/>
      <c r="AA8" s="27"/>
      <c r="AB8" s="27"/>
      <c r="AC8" s="27"/>
      <c r="AD8" s="27"/>
      <c r="AE8" s="27"/>
      <c r="AF8" s="27"/>
      <c r="AG8" s="27"/>
      <c r="AH8" s="70"/>
      <c r="AI8" s="180" t="s">
        <v>28</v>
      </c>
      <c r="AJ8" s="33"/>
      <c r="AK8" s="33"/>
      <c r="AL8" s="180" t="s">
        <v>245</v>
      </c>
      <c r="AM8" s="33"/>
      <c r="AN8" s="33"/>
      <c r="AO8" s="33"/>
      <c r="AP8" s="33"/>
      <c r="AQ8" s="33"/>
      <c r="AR8" s="33" t="s">
        <v>288</v>
      </c>
      <c r="AS8" s="33"/>
      <c r="AT8" s="180" t="s">
        <v>205</v>
      </c>
      <c r="AU8" s="33"/>
      <c r="AV8" s="33"/>
      <c r="AW8" s="180" t="s">
        <v>289</v>
      </c>
      <c r="AX8" s="33"/>
      <c r="AY8" s="33"/>
      <c r="AZ8" s="180" t="s">
        <v>260</v>
      </c>
      <c r="BA8" s="180"/>
      <c r="BB8" s="33"/>
      <c r="BC8" s="33"/>
      <c r="BD8" s="180" t="s">
        <v>2</v>
      </c>
      <c r="BE8" s="180"/>
      <c r="BF8" s="33"/>
      <c r="BG8" s="33"/>
      <c r="BH8" s="81" t="s">
        <v>301</v>
      </c>
      <c r="BI8" s="27"/>
      <c r="BJ8" s="27"/>
      <c r="BK8" s="70"/>
      <c r="BL8" s="221" t="s">
        <v>177</v>
      </c>
      <c r="BM8" s="228"/>
      <c r="BN8" s="228"/>
      <c r="BO8" s="228"/>
      <c r="BP8" s="228"/>
      <c r="BQ8" s="228"/>
      <c r="BR8" s="228"/>
      <c r="BS8" s="228"/>
      <c r="BT8" s="228"/>
      <c r="BU8" s="228"/>
      <c r="BV8" s="228"/>
      <c r="BW8" s="228"/>
      <c r="BX8" s="228"/>
      <c r="BY8" s="228"/>
      <c r="BZ8" s="228"/>
      <c r="CA8" s="228"/>
      <c r="CB8" s="228"/>
      <c r="CC8" s="228"/>
      <c r="CD8" s="228"/>
      <c r="CE8" s="298"/>
    </row>
    <row r="9" spans="2:83">
      <c r="B9" s="8"/>
      <c r="C9" s="34"/>
      <c r="D9" s="34"/>
      <c r="E9" s="34"/>
      <c r="F9" s="34"/>
      <c r="G9" s="34"/>
      <c r="H9" s="34"/>
      <c r="I9" s="47"/>
      <c r="J9" s="58"/>
      <c r="K9" s="58"/>
      <c r="L9" s="58"/>
      <c r="M9" s="58"/>
      <c r="N9" s="58"/>
      <c r="O9" s="58"/>
      <c r="P9" s="58"/>
      <c r="Q9" s="58"/>
      <c r="R9" s="58"/>
      <c r="S9" s="58"/>
      <c r="T9" s="58"/>
      <c r="U9" s="58"/>
      <c r="V9" s="58"/>
      <c r="W9" s="58"/>
      <c r="X9" s="58"/>
      <c r="Y9" s="58"/>
      <c r="Z9" s="58"/>
      <c r="AA9" s="58"/>
      <c r="AB9" s="58"/>
      <c r="AC9" s="58"/>
      <c r="AD9" s="58"/>
      <c r="AE9" s="58"/>
      <c r="AF9" s="58"/>
      <c r="AG9" s="58"/>
      <c r="AH9" s="171"/>
      <c r="AI9" s="48"/>
      <c r="AJ9" s="34"/>
      <c r="AK9" s="34"/>
      <c r="AL9" s="48"/>
      <c r="AM9" s="34"/>
      <c r="AN9" s="34"/>
      <c r="AO9" s="34"/>
      <c r="AP9" s="34"/>
      <c r="AQ9" s="34"/>
      <c r="AR9" s="34"/>
      <c r="AS9" s="34"/>
      <c r="AT9" s="48"/>
      <c r="AU9" s="34"/>
      <c r="AV9" s="34"/>
      <c r="AW9" s="48"/>
      <c r="AX9" s="34"/>
      <c r="AY9" s="34"/>
      <c r="AZ9" s="48"/>
      <c r="BA9" s="48"/>
      <c r="BB9" s="34"/>
      <c r="BC9" s="34"/>
      <c r="BD9" s="48"/>
      <c r="BE9" s="48"/>
      <c r="BF9" s="34"/>
      <c r="BG9" s="34"/>
      <c r="BH9" s="51"/>
      <c r="BI9" s="59"/>
      <c r="BJ9" s="59"/>
      <c r="BK9" s="71"/>
      <c r="BL9" s="47"/>
      <c r="BM9" s="58"/>
      <c r="BN9" s="58"/>
      <c r="BO9" s="58"/>
      <c r="BP9" s="58"/>
      <c r="BQ9" s="58"/>
      <c r="BR9" s="58"/>
      <c r="BS9" s="58"/>
      <c r="BT9" s="58"/>
      <c r="BU9" s="58"/>
      <c r="BV9" s="58"/>
      <c r="BW9" s="58"/>
      <c r="BX9" s="58"/>
      <c r="BY9" s="58"/>
      <c r="BZ9" s="58"/>
      <c r="CA9" s="58"/>
      <c r="CB9" s="58"/>
      <c r="CC9" s="58"/>
      <c r="CD9" s="58"/>
      <c r="CE9" s="299"/>
    </row>
    <row r="10" spans="2:83">
      <c r="B10" s="9"/>
      <c r="C10" s="34"/>
      <c r="D10" s="34"/>
      <c r="E10" s="34"/>
      <c r="F10" s="34"/>
      <c r="G10" s="34"/>
      <c r="H10" s="34"/>
      <c r="I10" s="48" t="s">
        <v>296</v>
      </c>
      <c r="J10" s="34"/>
      <c r="K10" s="34"/>
      <c r="L10" s="66" t="s">
        <v>267</v>
      </c>
      <c r="M10" s="78"/>
      <c r="N10" s="91"/>
      <c r="O10" s="102" t="s">
        <v>111</v>
      </c>
      <c r="P10" s="105"/>
      <c r="Q10" s="105"/>
      <c r="R10" s="105"/>
      <c r="S10" s="105"/>
      <c r="T10" s="105"/>
      <c r="U10" s="105"/>
      <c r="V10" s="105"/>
      <c r="W10" s="105"/>
      <c r="X10" s="141"/>
      <c r="Y10" s="102" t="s">
        <v>285</v>
      </c>
      <c r="Z10" s="105"/>
      <c r="AA10" s="105"/>
      <c r="AB10" s="105"/>
      <c r="AC10" s="105"/>
      <c r="AD10" s="105"/>
      <c r="AE10" s="105"/>
      <c r="AF10" s="105"/>
      <c r="AG10" s="105"/>
      <c r="AH10" s="141"/>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51"/>
      <c r="BI10" s="59"/>
      <c r="BJ10" s="59"/>
      <c r="BK10" s="71"/>
      <c r="BL10" s="222" t="s">
        <v>363</v>
      </c>
      <c r="BM10" s="78"/>
      <c r="BN10" s="78"/>
      <c r="BO10" s="91"/>
      <c r="BP10" s="48" t="s">
        <v>0</v>
      </c>
      <c r="BQ10" s="48"/>
      <c r="BR10" s="34"/>
      <c r="BS10" s="34"/>
      <c r="BT10" s="168" t="s">
        <v>458</v>
      </c>
      <c r="BU10" s="168"/>
      <c r="BV10" s="256"/>
      <c r="BW10" s="256"/>
      <c r="BX10" s="168" t="s">
        <v>41</v>
      </c>
      <c r="BY10" s="168"/>
      <c r="BZ10" s="256"/>
      <c r="CA10" s="256"/>
      <c r="CB10" s="48" t="s">
        <v>273</v>
      </c>
      <c r="CC10" s="34"/>
      <c r="CD10" s="34"/>
      <c r="CE10" s="300"/>
    </row>
    <row r="11" spans="2:83">
      <c r="B11" s="9"/>
      <c r="C11" s="34"/>
      <c r="D11" s="34"/>
      <c r="E11" s="34"/>
      <c r="F11" s="34"/>
      <c r="G11" s="34"/>
      <c r="H11" s="34"/>
      <c r="I11" s="48"/>
      <c r="J11" s="34"/>
      <c r="K11" s="34"/>
      <c r="L11" s="67"/>
      <c r="M11" s="79"/>
      <c r="N11" s="92"/>
      <c r="O11" s="47"/>
      <c r="P11" s="58"/>
      <c r="Q11" s="58"/>
      <c r="R11" s="58"/>
      <c r="S11" s="58"/>
      <c r="T11" s="58"/>
      <c r="U11" s="58"/>
      <c r="V11" s="58"/>
      <c r="W11" s="58"/>
      <c r="X11" s="171"/>
      <c r="Y11" s="47"/>
      <c r="Z11" s="58"/>
      <c r="AA11" s="58"/>
      <c r="AB11" s="58"/>
      <c r="AC11" s="58"/>
      <c r="AD11" s="58"/>
      <c r="AE11" s="58"/>
      <c r="AF11" s="58"/>
      <c r="AG11" s="58"/>
      <c r="AH11" s="171"/>
      <c r="AI11" s="34"/>
      <c r="AJ11" s="34"/>
      <c r="AK11" s="34"/>
      <c r="AL11" s="182" t="s">
        <v>114</v>
      </c>
      <c r="AM11" s="183"/>
      <c r="AN11" s="185"/>
      <c r="AO11" s="66" t="s">
        <v>302</v>
      </c>
      <c r="AP11" s="78"/>
      <c r="AQ11" s="91"/>
      <c r="AR11" s="34"/>
      <c r="AS11" s="34"/>
      <c r="AT11" s="34"/>
      <c r="AU11" s="34"/>
      <c r="AV11" s="34"/>
      <c r="AW11" s="34"/>
      <c r="AX11" s="34"/>
      <c r="AY11" s="34"/>
      <c r="AZ11" s="34"/>
      <c r="BA11" s="34"/>
      <c r="BB11" s="34"/>
      <c r="BC11" s="34"/>
      <c r="BD11" s="34"/>
      <c r="BE11" s="34"/>
      <c r="BF11" s="34"/>
      <c r="BG11" s="34"/>
      <c r="BH11" s="51"/>
      <c r="BI11" s="59"/>
      <c r="BJ11" s="59"/>
      <c r="BK11" s="71"/>
      <c r="BL11" s="67"/>
      <c r="BM11" s="79"/>
      <c r="BN11" s="79"/>
      <c r="BO11" s="92"/>
      <c r="BP11" s="48"/>
      <c r="BQ11" s="48"/>
      <c r="BR11" s="34"/>
      <c r="BS11" s="34"/>
      <c r="BT11" s="168"/>
      <c r="BU11" s="168"/>
      <c r="BV11" s="256"/>
      <c r="BW11" s="256"/>
      <c r="BX11" s="168"/>
      <c r="BY11" s="168"/>
      <c r="BZ11" s="256"/>
      <c r="CA11" s="256"/>
      <c r="CB11" s="34"/>
      <c r="CC11" s="34"/>
      <c r="CD11" s="34"/>
      <c r="CE11" s="300"/>
    </row>
    <row r="12" spans="2:83">
      <c r="B12" s="9"/>
      <c r="C12" s="34"/>
      <c r="D12" s="34"/>
      <c r="E12" s="34"/>
      <c r="F12" s="34"/>
      <c r="G12" s="34"/>
      <c r="H12" s="34"/>
      <c r="I12" s="34"/>
      <c r="J12" s="34"/>
      <c r="K12" s="34"/>
      <c r="L12" s="67"/>
      <c r="M12" s="79"/>
      <c r="N12" s="92"/>
      <c r="O12" s="34" t="s">
        <v>240</v>
      </c>
      <c r="P12" s="34"/>
      <c r="Q12" s="34"/>
      <c r="R12" s="34"/>
      <c r="S12" s="34"/>
      <c r="T12" s="34"/>
      <c r="U12" s="34"/>
      <c r="V12" s="168" t="s">
        <v>292</v>
      </c>
      <c r="W12" s="168"/>
      <c r="X12" s="168"/>
      <c r="Y12" s="34" t="s">
        <v>240</v>
      </c>
      <c r="Z12" s="34"/>
      <c r="AA12" s="34"/>
      <c r="AB12" s="34"/>
      <c r="AC12" s="34"/>
      <c r="AD12" s="34"/>
      <c r="AE12" s="34"/>
      <c r="AF12" s="168" t="s">
        <v>292</v>
      </c>
      <c r="AG12" s="168"/>
      <c r="AH12" s="168"/>
      <c r="AI12" s="34"/>
      <c r="AJ12" s="34"/>
      <c r="AK12" s="34"/>
      <c r="AL12" s="122"/>
      <c r="AM12" s="132"/>
      <c r="AN12" s="186"/>
      <c r="AO12" s="67"/>
      <c r="AP12" s="79"/>
      <c r="AQ12" s="92"/>
      <c r="AR12" s="34"/>
      <c r="AS12" s="34"/>
      <c r="AT12" s="34"/>
      <c r="AU12" s="34"/>
      <c r="AV12" s="34"/>
      <c r="AW12" s="34"/>
      <c r="AX12" s="34"/>
      <c r="AY12" s="34"/>
      <c r="AZ12" s="34"/>
      <c r="BA12" s="34"/>
      <c r="BB12" s="34"/>
      <c r="BC12" s="34"/>
      <c r="BD12" s="34"/>
      <c r="BE12" s="34"/>
      <c r="BF12" s="34"/>
      <c r="BG12" s="34"/>
      <c r="BH12" s="51"/>
      <c r="BI12" s="59"/>
      <c r="BJ12" s="59"/>
      <c r="BK12" s="71"/>
      <c r="BL12" s="67"/>
      <c r="BM12" s="79"/>
      <c r="BN12" s="79"/>
      <c r="BO12" s="92"/>
      <c r="BP12" s="34"/>
      <c r="BQ12" s="34"/>
      <c r="BR12" s="34"/>
      <c r="BS12" s="34"/>
      <c r="BT12" s="256"/>
      <c r="BU12" s="256"/>
      <c r="BV12" s="256"/>
      <c r="BW12" s="256"/>
      <c r="BX12" s="256"/>
      <c r="BY12" s="256"/>
      <c r="BZ12" s="256"/>
      <c r="CA12" s="256"/>
      <c r="CB12" s="34"/>
      <c r="CC12" s="34"/>
      <c r="CD12" s="34"/>
      <c r="CE12" s="300"/>
    </row>
    <row r="13" spans="2:83">
      <c r="B13" s="9"/>
      <c r="C13" s="34"/>
      <c r="D13" s="34"/>
      <c r="E13" s="34"/>
      <c r="F13" s="34"/>
      <c r="G13" s="34"/>
      <c r="H13" s="34"/>
      <c r="I13" s="34"/>
      <c r="J13" s="34"/>
      <c r="K13" s="34"/>
      <c r="L13" s="67"/>
      <c r="M13" s="79"/>
      <c r="N13" s="92"/>
      <c r="O13" s="34"/>
      <c r="P13" s="34"/>
      <c r="Q13" s="34"/>
      <c r="R13" s="34"/>
      <c r="S13" s="34"/>
      <c r="T13" s="34"/>
      <c r="U13" s="34"/>
      <c r="V13" s="168"/>
      <c r="W13" s="168"/>
      <c r="X13" s="168"/>
      <c r="Y13" s="34"/>
      <c r="Z13" s="34"/>
      <c r="AA13" s="34"/>
      <c r="AB13" s="34"/>
      <c r="AC13" s="34"/>
      <c r="AD13" s="34"/>
      <c r="AE13" s="34"/>
      <c r="AF13" s="168"/>
      <c r="AG13" s="168"/>
      <c r="AH13" s="168"/>
      <c r="AI13" s="34"/>
      <c r="AJ13" s="34"/>
      <c r="AK13" s="34"/>
      <c r="AL13" s="122"/>
      <c r="AM13" s="132"/>
      <c r="AN13" s="186"/>
      <c r="AO13" s="67"/>
      <c r="AP13" s="79"/>
      <c r="AQ13" s="92"/>
      <c r="AR13" s="34"/>
      <c r="AS13" s="34"/>
      <c r="AT13" s="34"/>
      <c r="AU13" s="34"/>
      <c r="AV13" s="34"/>
      <c r="AW13" s="34"/>
      <c r="AX13" s="34"/>
      <c r="AY13" s="34"/>
      <c r="AZ13" s="34"/>
      <c r="BA13" s="34"/>
      <c r="BB13" s="34"/>
      <c r="BC13" s="34"/>
      <c r="BD13" s="34"/>
      <c r="BE13" s="34"/>
      <c r="BF13" s="34"/>
      <c r="BG13" s="34"/>
      <c r="BH13" s="51"/>
      <c r="BI13" s="59"/>
      <c r="BJ13" s="59"/>
      <c r="BK13" s="71"/>
      <c r="BL13" s="67"/>
      <c r="BM13" s="79"/>
      <c r="BN13" s="79"/>
      <c r="BO13" s="92"/>
      <c r="BP13" s="34"/>
      <c r="BQ13" s="34"/>
      <c r="BR13" s="34"/>
      <c r="BS13" s="34"/>
      <c r="BT13" s="256"/>
      <c r="BU13" s="256"/>
      <c r="BV13" s="256"/>
      <c r="BW13" s="256"/>
      <c r="BX13" s="256"/>
      <c r="BY13" s="256"/>
      <c r="BZ13" s="256"/>
      <c r="CA13" s="256"/>
      <c r="CB13" s="34"/>
      <c r="CC13" s="34"/>
      <c r="CD13" s="34"/>
      <c r="CE13" s="300"/>
    </row>
    <row r="14" spans="2:83">
      <c r="B14" s="9"/>
      <c r="C14" s="34"/>
      <c r="D14" s="34"/>
      <c r="E14" s="34"/>
      <c r="F14" s="34"/>
      <c r="G14" s="34"/>
      <c r="H14" s="34"/>
      <c r="I14" s="34"/>
      <c r="J14" s="34"/>
      <c r="K14" s="34"/>
      <c r="L14" s="67"/>
      <c r="M14" s="79"/>
      <c r="N14" s="92"/>
      <c r="O14" s="34"/>
      <c r="P14" s="34"/>
      <c r="Q14" s="34"/>
      <c r="R14" s="34"/>
      <c r="S14" s="34"/>
      <c r="T14" s="34"/>
      <c r="U14" s="34"/>
      <c r="V14" s="168"/>
      <c r="W14" s="168"/>
      <c r="X14" s="168"/>
      <c r="Y14" s="34"/>
      <c r="Z14" s="34"/>
      <c r="AA14" s="34"/>
      <c r="AB14" s="34"/>
      <c r="AC14" s="34"/>
      <c r="AD14" s="34"/>
      <c r="AE14" s="34"/>
      <c r="AF14" s="168"/>
      <c r="AG14" s="168"/>
      <c r="AH14" s="168"/>
      <c r="AI14" s="34"/>
      <c r="AJ14" s="34"/>
      <c r="AK14" s="34"/>
      <c r="AL14" s="122"/>
      <c r="AM14" s="132"/>
      <c r="AN14" s="186"/>
      <c r="AO14" s="67"/>
      <c r="AP14" s="79"/>
      <c r="AQ14" s="92"/>
      <c r="AR14" s="34"/>
      <c r="AS14" s="34"/>
      <c r="AT14" s="34"/>
      <c r="AU14" s="34"/>
      <c r="AV14" s="34"/>
      <c r="AW14" s="34"/>
      <c r="AX14" s="34"/>
      <c r="AY14" s="34"/>
      <c r="AZ14" s="34"/>
      <c r="BA14" s="34"/>
      <c r="BB14" s="34"/>
      <c r="BC14" s="34"/>
      <c r="BD14" s="34"/>
      <c r="BE14" s="34"/>
      <c r="BF14" s="34"/>
      <c r="BG14" s="34"/>
      <c r="BH14" s="51"/>
      <c r="BI14" s="59"/>
      <c r="BJ14" s="59"/>
      <c r="BK14" s="71"/>
      <c r="BL14" s="223" t="s">
        <v>72</v>
      </c>
      <c r="BM14" s="229"/>
      <c r="BN14" s="229"/>
      <c r="BO14" s="235"/>
      <c r="BP14" s="34"/>
      <c r="BQ14" s="34"/>
      <c r="BR14" s="34"/>
      <c r="BS14" s="34"/>
      <c r="BT14" s="256"/>
      <c r="BU14" s="256"/>
      <c r="BV14" s="256"/>
      <c r="BW14" s="256"/>
      <c r="BX14" s="256"/>
      <c r="BY14" s="256"/>
      <c r="BZ14" s="256"/>
      <c r="CA14" s="256"/>
      <c r="CB14" s="34"/>
      <c r="CC14" s="34"/>
      <c r="CD14" s="34"/>
      <c r="CE14" s="300"/>
    </row>
    <row r="15" spans="2:83">
      <c r="B15" s="10"/>
      <c r="C15" s="35"/>
      <c r="D15" s="35"/>
      <c r="E15" s="35"/>
      <c r="F15" s="35"/>
      <c r="G15" s="35"/>
      <c r="H15" s="35"/>
      <c r="I15" s="35"/>
      <c r="J15" s="35"/>
      <c r="K15" s="35"/>
      <c r="L15" s="67"/>
      <c r="M15" s="80"/>
      <c r="N15" s="92"/>
      <c r="O15" s="35"/>
      <c r="P15" s="35"/>
      <c r="Q15" s="35"/>
      <c r="R15" s="35"/>
      <c r="S15" s="35"/>
      <c r="T15" s="35"/>
      <c r="U15" s="35"/>
      <c r="V15" s="169"/>
      <c r="W15" s="169"/>
      <c r="X15" s="169"/>
      <c r="Y15" s="35"/>
      <c r="Z15" s="35"/>
      <c r="AA15" s="35"/>
      <c r="AB15" s="35"/>
      <c r="AC15" s="35"/>
      <c r="AD15" s="35"/>
      <c r="AE15" s="35"/>
      <c r="AF15" s="169"/>
      <c r="AG15" s="169"/>
      <c r="AH15" s="169"/>
      <c r="AI15" s="35"/>
      <c r="AJ15" s="35"/>
      <c r="AK15" s="35"/>
      <c r="AL15" s="122"/>
      <c r="AM15" s="184"/>
      <c r="AN15" s="186"/>
      <c r="AO15" s="67"/>
      <c r="AP15" s="80"/>
      <c r="AQ15" s="92"/>
      <c r="AR15" s="35"/>
      <c r="AS15" s="35"/>
      <c r="AT15" s="35"/>
      <c r="AU15" s="35"/>
      <c r="AV15" s="35"/>
      <c r="AW15" s="35"/>
      <c r="AX15" s="35"/>
      <c r="AY15" s="35"/>
      <c r="AZ15" s="35"/>
      <c r="BA15" s="35"/>
      <c r="BB15" s="35"/>
      <c r="BC15" s="35"/>
      <c r="BD15" s="35"/>
      <c r="BE15" s="35"/>
      <c r="BF15" s="35"/>
      <c r="BG15" s="35"/>
      <c r="BH15" s="51"/>
      <c r="BI15" s="216"/>
      <c r="BJ15" s="216"/>
      <c r="BK15" s="71"/>
      <c r="BL15" s="223"/>
      <c r="BM15" s="230"/>
      <c r="BN15" s="230"/>
      <c r="BO15" s="235"/>
      <c r="BP15" s="35"/>
      <c r="BQ15" s="35"/>
      <c r="BR15" s="35"/>
      <c r="BS15" s="35"/>
      <c r="BT15" s="257"/>
      <c r="BU15" s="257"/>
      <c r="BV15" s="257"/>
      <c r="BW15" s="257"/>
      <c r="BX15" s="257"/>
      <c r="BY15" s="257"/>
      <c r="BZ15" s="257"/>
      <c r="CA15" s="257"/>
      <c r="CB15" s="35"/>
      <c r="CC15" s="35"/>
      <c r="CD15" s="35"/>
      <c r="CE15" s="301"/>
    </row>
    <row r="16" spans="2:83">
      <c r="B16" s="10"/>
      <c r="C16" s="35"/>
      <c r="D16" s="35"/>
      <c r="E16" s="35"/>
      <c r="F16" s="35"/>
      <c r="G16" s="35"/>
      <c r="H16" s="35"/>
      <c r="I16" s="35"/>
      <c r="J16" s="35"/>
      <c r="K16" s="35"/>
      <c r="L16" s="67"/>
      <c r="M16" s="79"/>
      <c r="N16" s="92"/>
      <c r="O16" s="35"/>
      <c r="P16" s="35"/>
      <c r="Q16" s="35"/>
      <c r="R16" s="35"/>
      <c r="S16" s="35"/>
      <c r="T16" s="35"/>
      <c r="U16" s="35"/>
      <c r="V16" s="169"/>
      <c r="W16" s="169"/>
      <c r="X16" s="169"/>
      <c r="Y16" s="35"/>
      <c r="Z16" s="35"/>
      <c r="AA16" s="35"/>
      <c r="AB16" s="35"/>
      <c r="AC16" s="35"/>
      <c r="AD16" s="35"/>
      <c r="AE16" s="35"/>
      <c r="AF16" s="169"/>
      <c r="AG16" s="169"/>
      <c r="AH16" s="169"/>
      <c r="AI16" s="35"/>
      <c r="AJ16" s="35"/>
      <c r="AK16" s="35"/>
      <c r="AL16" s="122"/>
      <c r="AM16" s="132"/>
      <c r="AN16" s="186"/>
      <c r="AO16" s="67"/>
      <c r="AP16" s="79"/>
      <c r="AQ16" s="92"/>
      <c r="AR16" s="35"/>
      <c r="AS16" s="35"/>
      <c r="AT16" s="35"/>
      <c r="AU16" s="35"/>
      <c r="AV16" s="35"/>
      <c r="AW16" s="35"/>
      <c r="AX16" s="35"/>
      <c r="AY16" s="35"/>
      <c r="AZ16" s="35"/>
      <c r="BA16" s="35"/>
      <c r="BB16" s="35"/>
      <c r="BC16" s="35"/>
      <c r="BD16" s="35"/>
      <c r="BE16" s="35"/>
      <c r="BF16" s="35"/>
      <c r="BG16" s="35"/>
      <c r="BH16" s="51"/>
      <c r="BI16" s="59"/>
      <c r="BJ16" s="59"/>
      <c r="BK16" s="71"/>
      <c r="BL16" s="223"/>
      <c r="BM16" s="229"/>
      <c r="BN16" s="229"/>
      <c r="BO16" s="235"/>
      <c r="BP16" s="35"/>
      <c r="BQ16" s="35"/>
      <c r="BR16" s="35"/>
      <c r="BS16" s="35"/>
      <c r="BT16" s="257"/>
      <c r="BU16" s="257"/>
      <c r="BV16" s="257"/>
      <c r="BW16" s="257"/>
      <c r="BX16" s="257"/>
      <c r="BY16" s="257"/>
      <c r="BZ16" s="257"/>
      <c r="CA16" s="257"/>
      <c r="CB16" s="35"/>
      <c r="CC16" s="35"/>
      <c r="CD16" s="35"/>
      <c r="CE16" s="301"/>
    </row>
    <row r="17" spans="2:83" s="2" customFormat="1">
      <c r="B17" s="11" t="s">
        <v>29</v>
      </c>
      <c r="C17" s="36"/>
      <c r="D17" s="36"/>
      <c r="E17" s="36"/>
      <c r="F17" s="36"/>
      <c r="G17" s="36"/>
      <c r="H17" s="36"/>
      <c r="I17" s="36" t="s">
        <v>117</v>
      </c>
      <c r="J17" s="36"/>
      <c r="K17" s="36"/>
      <c r="L17" s="36" t="s">
        <v>120</v>
      </c>
      <c r="M17" s="36"/>
      <c r="N17" s="36"/>
      <c r="O17" s="36" t="s">
        <v>123</v>
      </c>
      <c r="P17" s="36"/>
      <c r="Q17" s="36"/>
      <c r="R17" s="36"/>
      <c r="S17" s="36"/>
      <c r="T17" s="36"/>
      <c r="U17" s="36"/>
      <c r="V17" s="36" t="s">
        <v>64</v>
      </c>
      <c r="W17" s="36"/>
      <c r="X17" s="36"/>
      <c r="Y17" s="36" t="s">
        <v>7</v>
      </c>
      <c r="Z17" s="36"/>
      <c r="AA17" s="36"/>
      <c r="AB17" s="36"/>
      <c r="AC17" s="36"/>
      <c r="AD17" s="36"/>
      <c r="AE17" s="36"/>
      <c r="AF17" s="36" t="s">
        <v>124</v>
      </c>
      <c r="AG17" s="36"/>
      <c r="AH17" s="36"/>
      <c r="AI17" s="36" t="s">
        <v>6</v>
      </c>
      <c r="AJ17" s="36"/>
      <c r="AK17" s="36"/>
      <c r="AL17" s="36" t="s">
        <v>89</v>
      </c>
      <c r="AM17" s="36"/>
      <c r="AN17" s="36"/>
      <c r="AO17" s="36" t="s">
        <v>125</v>
      </c>
      <c r="AP17" s="36"/>
      <c r="AQ17" s="36"/>
      <c r="AR17" s="36" t="s">
        <v>4</v>
      </c>
      <c r="AS17" s="36"/>
      <c r="AT17" s="36" t="s">
        <v>126</v>
      </c>
      <c r="AU17" s="36"/>
      <c r="AV17" s="36"/>
      <c r="AW17" s="36" t="s">
        <v>129</v>
      </c>
      <c r="AX17" s="36"/>
      <c r="AY17" s="36"/>
      <c r="AZ17" s="36" t="s">
        <v>130</v>
      </c>
      <c r="BA17" s="36"/>
      <c r="BB17" s="36"/>
      <c r="BC17" s="36"/>
      <c r="BD17" s="36" t="s">
        <v>131</v>
      </c>
      <c r="BE17" s="36"/>
      <c r="BF17" s="36"/>
      <c r="BG17" s="36"/>
      <c r="BH17" s="36" t="s">
        <v>200</v>
      </c>
      <c r="BI17" s="36"/>
      <c r="BJ17" s="36"/>
      <c r="BK17" s="36"/>
      <c r="BL17" s="52" t="s">
        <v>133</v>
      </c>
      <c r="BM17" s="60"/>
      <c r="BN17" s="60"/>
      <c r="BO17" s="72"/>
      <c r="BP17" s="36" t="s">
        <v>95</v>
      </c>
      <c r="BQ17" s="36"/>
      <c r="BR17" s="36"/>
      <c r="BS17" s="36"/>
      <c r="BT17" s="36" t="s">
        <v>31</v>
      </c>
      <c r="BU17" s="36"/>
      <c r="BV17" s="36"/>
      <c r="BW17" s="36"/>
      <c r="BX17" s="36" t="s">
        <v>135</v>
      </c>
      <c r="BY17" s="36"/>
      <c r="BZ17" s="36"/>
      <c r="CA17" s="36"/>
      <c r="CB17" s="36" t="s">
        <v>115</v>
      </c>
      <c r="CC17" s="36"/>
      <c r="CD17" s="36"/>
      <c r="CE17" s="302"/>
    </row>
    <row r="18" spans="2:83" s="2" customFormat="1">
      <c r="B18" s="12"/>
      <c r="C18" s="37"/>
      <c r="D18" s="37"/>
      <c r="E18" s="37"/>
      <c r="F18" s="37"/>
      <c r="G18" s="37"/>
      <c r="H18" s="37"/>
      <c r="I18" s="37" t="s">
        <v>291</v>
      </c>
      <c r="J18" s="37"/>
      <c r="K18" s="37"/>
      <c r="L18" s="37" t="s">
        <v>291</v>
      </c>
      <c r="M18" s="37"/>
      <c r="N18" s="37"/>
      <c r="O18" s="37"/>
      <c r="P18" s="37"/>
      <c r="Q18" s="116"/>
      <c r="R18" s="127"/>
      <c r="S18" s="136"/>
      <c r="T18" s="37"/>
      <c r="U18" s="37"/>
      <c r="V18" s="37" t="s">
        <v>261</v>
      </c>
      <c r="W18" s="37"/>
      <c r="X18" s="37"/>
      <c r="Y18" s="37"/>
      <c r="Z18" s="37"/>
      <c r="AA18" s="116"/>
      <c r="AB18" s="127"/>
      <c r="AC18" s="136"/>
      <c r="AD18" s="37"/>
      <c r="AE18" s="37"/>
      <c r="AF18" s="37" t="s">
        <v>261</v>
      </c>
      <c r="AG18" s="37"/>
      <c r="AH18" s="37"/>
      <c r="AI18" s="37" t="s">
        <v>174</v>
      </c>
      <c r="AJ18" s="37"/>
      <c r="AK18" s="37"/>
      <c r="AL18" s="37"/>
      <c r="AM18" s="37"/>
      <c r="AN18" s="37"/>
      <c r="AO18" s="37"/>
      <c r="AP18" s="37"/>
      <c r="AQ18" s="37"/>
      <c r="AR18" s="37"/>
      <c r="AS18" s="37"/>
      <c r="AT18" s="37"/>
      <c r="AU18" s="37"/>
      <c r="AV18" s="37"/>
      <c r="AW18" s="37"/>
      <c r="AX18" s="37"/>
      <c r="AY18" s="37"/>
      <c r="AZ18" s="37" t="s">
        <v>297</v>
      </c>
      <c r="BA18" s="37"/>
      <c r="BB18" s="37"/>
      <c r="BC18" s="37"/>
      <c r="BD18" s="37" t="s">
        <v>297</v>
      </c>
      <c r="BE18" s="37"/>
      <c r="BF18" s="37"/>
      <c r="BG18" s="37"/>
      <c r="BH18" s="37" t="s">
        <v>297</v>
      </c>
      <c r="BI18" s="37"/>
      <c r="BJ18" s="37"/>
      <c r="BK18" s="37"/>
      <c r="BL18" s="224" t="s">
        <v>309</v>
      </c>
      <c r="BM18" s="166"/>
      <c r="BN18" s="166"/>
      <c r="BO18" s="236"/>
      <c r="BP18" s="37" t="s">
        <v>297</v>
      </c>
      <c r="BQ18" s="37"/>
      <c r="BR18" s="37"/>
      <c r="BS18" s="37"/>
      <c r="BT18" s="37" t="s">
        <v>297</v>
      </c>
      <c r="BU18" s="37"/>
      <c r="BV18" s="37"/>
      <c r="BW18" s="37"/>
      <c r="BX18" s="37" t="s">
        <v>297</v>
      </c>
      <c r="BY18" s="37"/>
      <c r="BZ18" s="37"/>
      <c r="CA18" s="37"/>
      <c r="CB18" s="37" t="s">
        <v>297</v>
      </c>
      <c r="CC18" s="37"/>
      <c r="CD18" s="37"/>
      <c r="CE18" s="303"/>
    </row>
    <row r="19" spans="2:83">
      <c r="B19" s="13"/>
      <c r="C19" s="38"/>
      <c r="D19" s="38"/>
      <c r="E19" s="38"/>
      <c r="F19" s="38"/>
      <c r="G19" s="38"/>
      <c r="H19" s="38"/>
      <c r="I19" s="49"/>
      <c r="J19" s="49"/>
      <c r="K19" s="49"/>
      <c r="L19" s="68">
        <f>I19-250</f>
        <v>-250</v>
      </c>
      <c r="M19" s="68"/>
      <c r="N19" s="68"/>
      <c r="O19" s="103"/>
      <c r="P19" s="49"/>
      <c r="Q19" s="117"/>
      <c r="R19" s="58" t="s">
        <v>143</v>
      </c>
      <c r="S19" s="137"/>
      <c r="T19" s="49"/>
      <c r="U19" s="49"/>
      <c r="V19" s="49"/>
      <c r="W19" s="49"/>
      <c r="X19" s="49"/>
      <c r="Y19" s="49"/>
      <c r="Z19" s="49"/>
      <c r="AA19" s="117"/>
      <c r="AB19" s="58" t="s">
        <v>143</v>
      </c>
      <c r="AC19" s="138"/>
      <c r="AD19" s="49"/>
      <c r="AE19" s="49"/>
      <c r="AF19" s="49"/>
      <c r="AG19" s="49"/>
      <c r="AH19" s="49"/>
      <c r="AI19" s="49"/>
      <c r="AJ19" s="49"/>
      <c r="AK19" s="49"/>
      <c r="AL19" s="45"/>
      <c r="AM19" s="45"/>
      <c r="AN19" s="45"/>
      <c r="AO19" s="45"/>
      <c r="AP19" s="45"/>
      <c r="AQ19" s="45"/>
      <c r="AR19" s="45"/>
      <c r="AS19" s="45"/>
      <c r="AT19" s="197"/>
      <c r="AU19" s="197"/>
      <c r="AV19" s="197"/>
      <c r="AW19" s="199"/>
      <c r="AX19" s="199"/>
      <c r="AY19" s="199"/>
      <c r="AZ19" s="201">
        <f>補助対象経費内訳書!E22</f>
        <v>0</v>
      </c>
      <c r="BA19" s="201"/>
      <c r="BB19" s="201"/>
      <c r="BC19" s="201"/>
      <c r="BD19" s="201">
        <f>補助対象経費内訳書!C8</f>
        <v>0</v>
      </c>
      <c r="BE19" s="201"/>
      <c r="BF19" s="201"/>
      <c r="BG19" s="201"/>
      <c r="BH19" s="201">
        <f>AZ19-BD19</f>
        <v>0</v>
      </c>
      <c r="BI19" s="201"/>
      <c r="BJ19" s="201"/>
      <c r="BK19" s="201"/>
      <c r="BL19" s="225">
        <f>'常勤職員２名配置　確認シート'!O24</f>
        <v>0</v>
      </c>
      <c r="BM19" s="231"/>
      <c r="BN19" s="231"/>
      <c r="BO19" s="237"/>
      <c r="BP19" s="201" t="e">
        <f>ROUNDDOWN((LOOKUP(AI19,補助基準額!A14:A84,補助基準額!B14:B84))*BL19/12,0)+ROUNDDOWN((LOOKUP(AI19,補助基準額!H14:H84,補助基準額!I14:I84))*(12-BL19)/12,0)</f>
        <v>#N/A</v>
      </c>
      <c r="BQ19" s="201"/>
      <c r="BR19" s="201"/>
      <c r="BS19" s="201"/>
      <c r="BT19" s="201">
        <f>ROUNDDOWN((L19*補助基準額!D105)*BL19/12,0)+ROUNDDOWN((L19*補助基準額!K105)*(12-BL19)/12,0)</f>
        <v>-5250000</v>
      </c>
      <c r="BU19" s="201"/>
      <c r="BV19" s="201"/>
      <c r="BW19" s="201"/>
      <c r="BX19" s="201">
        <f>ROUNDDOWN((V19*補助基準額!D215+AF19*補助基準額!D227)*BL19/12,0)+ROUNDDOWN((V19*補助基準額!K215+AF19*補助基準額!K227)*(12-BL19)/12,0)</f>
        <v>0</v>
      </c>
      <c r="BY19" s="201"/>
      <c r="BZ19" s="201"/>
      <c r="CA19" s="201"/>
      <c r="CB19" s="201" t="e">
        <f>SUM(BP19:CA21)</f>
        <v>#N/A</v>
      </c>
      <c r="CC19" s="201"/>
      <c r="CD19" s="201"/>
      <c r="CE19" s="304"/>
    </row>
    <row r="20" spans="2:83">
      <c r="B20" s="13"/>
      <c r="C20" s="38"/>
      <c r="D20" s="38"/>
      <c r="E20" s="38"/>
      <c r="F20" s="38"/>
      <c r="G20" s="38"/>
      <c r="H20" s="38"/>
      <c r="I20" s="49"/>
      <c r="J20" s="49"/>
      <c r="K20" s="49"/>
      <c r="L20" s="68"/>
      <c r="M20" s="68"/>
      <c r="N20" s="68"/>
      <c r="O20" s="49"/>
      <c r="P20" s="49"/>
      <c r="Q20" s="117"/>
      <c r="R20" s="58"/>
      <c r="S20" s="138"/>
      <c r="T20" s="49"/>
      <c r="U20" s="49"/>
      <c r="V20" s="49"/>
      <c r="W20" s="49"/>
      <c r="X20" s="49"/>
      <c r="Y20" s="49"/>
      <c r="Z20" s="49"/>
      <c r="AA20" s="117"/>
      <c r="AB20" s="58"/>
      <c r="AC20" s="138"/>
      <c r="AD20" s="49"/>
      <c r="AE20" s="49"/>
      <c r="AF20" s="49"/>
      <c r="AG20" s="49"/>
      <c r="AH20" s="49"/>
      <c r="AI20" s="49"/>
      <c r="AJ20" s="49"/>
      <c r="AK20" s="49"/>
      <c r="AL20" s="45"/>
      <c r="AM20" s="45"/>
      <c r="AN20" s="45"/>
      <c r="AO20" s="45"/>
      <c r="AP20" s="45"/>
      <c r="AQ20" s="45"/>
      <c r="AR20" s="45"/>
      <c r="AS20" s="45"/>
      <c r="AT20" s="197"/>
      <c r="AU20" s="197"/>
      <c r="AV20" s="197"/>
      <c r="AW20" s="199"/>
      <c r="AX20" s="199"/>
      <c r="AY20" s="199"/>
      <c r="AZ20" s="201"/>
      <c r="BA20" s="201"/>
      <c r="BB20" s="201"/>
      <c r="BC20" s="201"/>
      <c r="BD20" s="201"/>
      <c r="BE20" s="201"/>
      <c r="BF20" s="201"/>
      <c r="BG20" s="201"/>
      <c r="BH20" s="201"/>
      <c r="BI20" s="201"/>
      <c r="BJ20" s="201"/>
      <c r="BK20" s="201"/>
      <c r="BL20" s="225"/>
      <c r="BM20" s="231"/>
      <c r="BN20" s="231"/>
      <c r="BO20" s="237"/>
      <c r="BP20" s="201"/>
      <c r="BQ20" s="201"/>
      <c r="BR20" s="201"/>
      <c r="BS20" s="201"/>
      <c r="BT20" s="201"/>
      <c r="BU20" s="201"/>
      <c r="BV20" s="201"/>
      <c r="BW20" s="201"/>
      <c r="BX20" s="201"/>
      <c r="BY20" s="201"/>
      <c r="BZ20" s="201"/>
      <c r="CA20" s="201"/>
      <c r="CB20" s="201"/>
      <c r="CC20" s="201"/>
      <c r="CD20" s="201"/>
      <c r="CE20" s="304"/>
    </row>
    <row r="21" spans="2:83">
      <c r="B21" s="14"/>
      <c r="C21" s="39"/>
      <c r="D21" s="39"/>
      <c r="E21" s="39"/>
      <c r="F21" s="39"/>
      <c r="G21" s="39"/>
      <c r="H21" s="39"/>
      <c r="I21" s="50"/>
      <c r="J21" s="50"/>
      <c r="K21" s="50"/>
      <c r="L21" s="69"/>
      <c r="M21" s="69"/>
      <c r="N21" s="69"/>
      <c r="O21" s="50"/>
      <c r="P21" s="50"/>
      <c r="Q21" s="118"/>
      <c r="R21" s="128"/>
      <c r="S21" s="139"/>
      <c r="T21" s="50"/>
      <c r="U21" s="50"/>
      <c r="V21" s="50"/>
      <c r="W21" s="50"/>
      <c r="X21" s="50"/>
      <c r="Y21" s="50"/>
      <c r="Z21" s="50"/>
      <c r="AA21" s="118"/>
      <c r="AB21" s="128"/>
      <c r="AC21" s="139"/>
      <c r="AD21" s="50"/>
      <c r="AE21" s="50"/>
      <c r="AF21" s="50"/>
      <c r="AG21" s="50"/>
      <c r="AH21" s="50"/>
      <c r="AI21" s="50"/>
      <c r="AJ21" s="50"/>
      <c r="AK21" s="50"/>
      <c r="AL21" s="34"/>
      <c r="AM21" s="34"/>
      <c r="AN21" s="34"/>
      <c r="AO21" s="34"/>
      <c r="AP21" s="34"/>
      <c r="AQ21" s="34"/>
      <c r="AR21" s="34"/>
      <c r="AS21" s="34"/>
      <c r="AT21" s="198"/>
      <c r="AU21" s="198"/>
      <c r="AV21" s="198"/>
      <c r="AW21" s="200"/>
      <c r="AX21" s="200"/>
      <c r="AY21" s="200"/>
      <c r="AZ21" s="202"/>
      <c r="BA21" s="202"/>
      <c r="BB21" s="202"/>
      <c r="BC21" s="202"/>
      <c r="BD21" s="202"/>
      <c r="BE21" s="202"/>
      <c r="BF21" s="202"/>
      <c r="BG21" s="202"/>
      <c r="BH21" s="202"/>
      <c r="BI21" s="202"/>
      <c r="BJ21" s="202"/>
      <c r="BK21" s="202"/>
      <c r="BL21" s="226"/>
      <c r="BM21" s="232"/>
      <c r="BN21" s="232"/>
      <c r="BO21" s="238"/>
      <c r="BP21" s="202"/>
      <c r="BQ21" s="202"/>
      <c r="BR21" s="202"/>
      <c r="BS21" s="202"/>
      <c r="BT21" s="202"/>
      <c r="BU21" s="202"/>
      <c r="BV21" s="202"/>
      <c r="BW21" s="202"/>
      <c r="BX21" s="202"/>
      <c r="BY21" s="202"/>
      <c r="BZ21" s="202"/>
      <c r="CA21" s="202"/>
      <c r="CB21" s="202"/>
      <c r="CC21" s="202"/>
      <c r="CD21" s="202"/>
      <c r="CE21" s="305"/>
    </row>
    <row r="22" spans="2:83">
      <c r="B22" s="15"/>
      <c r="C22" s="40"/>
      <c r="D22" s="40"/>
      <c r="E22" s="40"/>
      <c r="F22" s="40"/>
      <c r="G22" s="40"/>
      <c r="H22" s="40"/>
      <c r="I22" s="34"/>
      <c r="J22" s="34"/>
      <c r="K22" s="34"/>
      <c r="L22" s="34"/>
      <c r="M22" s="34"/>
      <c r="N22" s="34"/>
      <c r="O22" s="34" t="s">
        <v>144</v>
      </c>
      <c r="P22" s="34"/>
      <c r="Q22" s="119"/>
      <c r="R22" s="128" t="s">
        <v>143</v>
      </c>
      <c r="S22" s="140" t="s">
        <v>144</v>
      </c>
      <c r="T22" s="34"/>
      <c r="U22" s="34"/>
      <c r="V22" s="34"/>
      <c r="W22" s="34"/>
      <c r="X22" s="34"/>
      <c r="Y22" s="34" t="s">
        <v>144</v>
      </c>
      <c r="Z22" s="34"/>
      <c r="AA22" s="119"/>
      <c r="AB22" s="128"/>
      <c r="AC22" s="140" t="s">
        <v>144</v>
      </c>
      <c r="AD22" s="34"/>
      <c r="AE22" s="34"/>
      <c r="AF22" s="34"/>
      <c r="AG22" s="34"/>
      <c r="AH22" s="34"/>
      <c r="AI22" s="34"/>
      <c r="AJ22" s="34"/>
      <c r="AK22" s="34"/>
      <c r="AL22" s="34"/>
      <c r="AM22" s="34"/>
      <c r="AN22" s="34"/>
      <c r="AO22" s="34"/>
      <c r="AP22" s="34"/>
      <c r="AQ22" s="34"/>
      <c r="AR22" s="34"/>
      <c r="AS22" s="34"/>
      <c r="AT22" s="34"/>
      <c r="AU22" s="34"/>
      <c r="AV22" s="34"/>
      <c r="AW22" s="34"/>
      <c r="AX22" s="34"/>
      <c r="AY22" s="34"/>
      <c r="AZ22" s="203"/>
      <c r="BA22" s="203"/>
      <c r="BB22" s="203"/>
      <c r="BC22" s="203"/>
      <c r="BD22" s="203"/>
      <c r="BE22" s="203"/>
      <c r="BF22" s="203"/>
      <c r="BG22" s="203"/>
      <c r="BH22" s="203"/>
      <c r="BI22" s="203"/>
      <c r="BJ22" s="203"/>
      <c r="BK22" s="203"/>
      <c r="BL22" s="84"/>
      <c r="BM22" s="96"/>
      <c r="BN22" s="96"/>
      <c r="BO22" s="110"/>
      <c r="BP22" s="203"/>
      <c r="BQ22" s="203"/>
      <c r="BR22" s="203"/>
      <c r="BS22" s="203"/>
      <c r="BT22" s="203"/>
      <c r="BU22" s="203"/>
      <c r="BV22" s="203"/>
      <c r="BW22" s="203"/>
      <c r="BX22" s="203"/>
      <c r="BY22" s="203"/>
      <c r="BZ22" s="203"/>
      <c r="CA22" s="203"/>
      <c r="CB22" s="203"/>
      <c r="CC22" s="203"/>
      <c r="CD22" s="203"/>
      <c r="CE22" s="306"/>
    </row>
    <row r="23" spans="2:83">
      <c r="B23" s="15"/>
      <c r="C23" s="40"/>
      <c r="D23" s="40"/>
      <c r="E23" s="40"/>
      <c r="F23" s="40"/>
      <c r="G23" s="40"/>
      <c r="H23" s="40"/>
      <c r="I23" s="34"/>
      <c r="J23" s="34"/>
      <c r="K23" s="34"/>
      <c r="L23" s="34"/>
      <c r="M23" s="34"/>
      <c r="N23" s="34"/>
      <c r="O23" s="34"/>
      <c r="P23" s="34"/>
      <c r="Q23" s="119"/>
      <c r="R23" s="128"/>
      <c r="S23" s="140"/>
      <c r="T23" s="34"/>
      <c r="U23" s="34"/>
      <c r="V23" s="34"/>
      <c r="W23" s="34"/>
      <c r="X23" s="34"/>
      <c r="Y23" s="34"/>
      <c r="Z23" s="34"/>
      <c r="AA23" s="119"/>
      <c r="AB23" s="128"/>
      <c r="AC23" s="140"/>
      <c r="AD23" s="34"/>
      <c r="AE23" s="34"/>
      <c r="AF23" s="34"/>
      <c r="AG23" s="34"/>
      <c r="AH23" s="34"/>
      <c r="AI23" s="34"/>
      <c r="AJ23" s="34"/>
      <c r="AK23" s="34"/>
      <c r="AL23" s="34"/>
      <c r="AM23" s="34"/>
      <c r="AN23" s="34"/>
      <c r="AO23" s="34"/>
      <c r="AP23" s="34"/>
      <c r="AQ23" s="34"/>
      <c r="AR23" s="34"/>
      <c r="AS23" s="34"/>
      <c r="AT23" s="34"/>
      <c r="AU23" s="34"/>
      <c r="AV23" s="34"/>
      <c r="AW23" s="34"/>
      <c r="AX23" s="34"/>
      <c r="AY23" s="34"/>
      <c r="AZ23" s="203"/>
      <c r="BA23" s="203"/>
      <c r="BB23" s="203"/>
      <c r="BC23" s="203"/>
      <c r="BD23" s="203"/>
      <c r="BE23" s="203"/>
      <c r="BF23" s="203"/>
      <c r="BG23" s="203"/>
      <c r="BH23" s="203"/>
      <c r="BI23" s="203"/>
      <c r="BJ23" s="203"/>
      <c r="BK23" s="203"/>
      <c r="BL23" s="84"/>
      <c r="BM23" s="96"/>
      <c r="BN23" s="96"/>
      <c r="BO23" s="110"/>
      <c r="BP23" s="203"/>
      <c r="BQ23" s="203"/>
      <c r="BR23" s="203"/>
      <c r="BS23" s="203"/>
      <c r="BT23" s="203"/>
      <c r="BU23" s="203"/>
      <c r="BV23" s="203"/>
      <c r="BW23" s="203"/>
      <c r="BX23" s="203"/>
      <c r="BY23" s="203"/>
      <c r="BZ23" s="203"/>
      <c r="CA23" s="203"/>
      <c r="CB23" s="203"/>
      <c r="CC23" s="203"/>
      <c r="CD23" s="203"/>
      <c r="CE23" s="306"/>
    </row>
    <row r="24" spans="2:83">
      <c r="B24" s="16"/>
      <c r="C24" s="41"/>
      <c r="D24" s="41"/>
      <c r="E24" s="41"/>
      <c r="F24" s="41"/>
      <c r="G24" s="41"/>
      <c r="H24" s="41"/>
      <c r="I24" s="35"/>
      <c r="J24" s="35"/>
      <c r="K24" s="35"/>
      <c r="L24" s="35"/>
      <c r="M24" s="35"/>
      <c r="N24" s="35"/>
      <c r="O24" s="35"/>
      <c r="P24" s="35"/>
      <c r="Q24" s="102"/>
      <c r="R24" s="105"/>
      <c r="S24" s="141"/>
      <c r="T24" s="35"/>
      <c r="U24" s="35"/>
      <c r="V24" s="35"/>
      <c r="W24" s="35"/>
      <c r="X24" s="35"/>
      <c r="Y24" s="35"/>
      <c r="Z24" s="35"/>
      <c r="AA24" s="102"/>
      <c r="AB24" s="105"/>
      <c r="AC24" s="141"/>
      <c r="AD24" s="35"/>
      <c r="AE24" s="35"/>
      <c r="AF24" s="35"/>
      <c r="AG24" s="35"/>
      <c r="AH24" s="35"/>
      <c r="AI24" s="35"/>
      <c r="AJ24" s="35"/>
      <c r="AK24" s="35"/>
      <c r="AL24" s="35"/>
      <c r="AM24" s="35"/>
      <c r="AN24" s="35"/>
      <c r="AO24" s="35"/>
      <c r="AP24" s="35"/>
      <c r="AQ24" s="35"/>
      <c r="AR24" s="35"/>
      <c r="AS24" s="35"/>
      <c r="AT24" s="35"/>
      <c r="AU24" s="35"/>
      <c r="AV24" s="35"/>
      <c r="AW24" s="35"/>
      <c r="AX24" s="35"/>
      <c r="AY24" s="35"/>
      <c r="AZ24" s="204"/>
      <c r="BA24" s="204"/>
      <c r="BB24" s="204"/>
      <c r="BC24" s="204"/>
      <c r="BD24" s="204"/>
      <c r="BE24" s="204"/>
      <c r="BF24" s="204"/>
      <c r="BG24" s="204"/>
      <c r="BH24" s="204"/>
      <c r="BI24" s="204"/>
      <c r="BJ24" s="204"/>
      <c r="BK24" s="204"/>
      <c r="BL24" s="85"/>
      <c r="BM24" s="97"/>
      <c r="BN24" s="97"/>
      <c r="BO24" s="111"/>
      <c r="BP24" s="204"/>
      <c r="BQ24" s="204"/>
      <c r="BR24" s="204"/>
      <c r="BS24" s="204"/>
      <c r="BT24" s="204"/>
      <c r="BU24" s="204"/>
      <c r="BV24" s="204"/>
      <c r="BW24" s="282"/>
      <c r="BX24" s="282"/>
      <c r="BY24" s="282"/>
      <c r="BZ24" s="282"/>
      <c r="CA24" s="282"/>
      <c r="CB24" s="282"/>
      <c r="CC24" s="282"/>
      <c r="CD24" s="282"/>
      <c r="CE24" s="307"/>
    </row>
    <row r="25" spans="2:83">
      <c r="B25" s="17" t="s">
        <v>295</v>
      </c>
      <c r="C25" s="42"/>
      <c r="D25" s="42"/>
      <c r="E25" s="42"/>
      <c r="F25" s="42"/>
      <c r="G25" s="42"/>
      <c r="H25" s="42"/>
      <c r="I25" s="42"/>
      <c r="J25" s="42"/>
      <c r="K25" s="42"/>
      <c r="L25" s="42"/>
      <c r="M25" s="42"/>
      <c r="N25" s="42"/>
      <c r="O25" s="104"/>
      <c r="P25" s="106"/>
      <c r="Q25" s="104"/>
      <c r="R25" s="129"/>
      <c r="S25" s="106"/>
      <c r="T25" s="42"/>
      <c r="U25" s="42"/>
      <c r="V25" s="42"/>
      <c r="W25" s="42"/>
      <c r="X25" s="42"/>
      <c r="Y25" s="42"/>
      <c r="Z25" s="42"/>
      <c r="AA25" s="104"/>
      <c r="AB25" s="129"/>
      <c r="AC25" s="106"/>
      <c r="AD25" s="42"/>
      <c r="AE25" s="42"/>
      <c r="AF25" s="42"/>
      <c r="AG25" s="42"/>
      <c r="AH25" s="42"/>
      <c r="AI25" s="42"/>
      <c r="AJ25" s="42"/>
      <c r="AK25" s="42"/>
      <c r="AL25" s="42"/>
      <c r="AM25" s="42"/>
      <c r="AN25" s="42"/>
      <c r="AO25" s="42"/>
      <c r="AP25" s="42"/>
      <c r="AQ25" s="42"/>
      <c r="AR25" s="42"/>
      <c r="AS25" s="42"/>
      <c r="AT25" s="42"/>
      <c r="AU25" s="42"/>
      <c r="AV25" s="42"/>
      <c r="AW25" s="42"/>
      <c r="AX25" s="42"/>
      <c r="AY25" s="42"/>
      <c r="AZ25" s="205">
        <f>SUM(AZ19:BC24)</f>
        <v>0</v>
      </c>
      <c r="BA25" s="205"/>
      <c r="BB25" s="205"/>
      <c r="BC25" s="205"/>
      <c r="BD25" s="205">
        <f>SUM(BD19:BG24)</f>
        <v>0</v>
      </c>
      <c r="BE25" s="205"/>
      <c r="BF25" s="205"/>
      <c r="BG25" s="205"/>
      <c r="BH25" s="213">
        <f>SUM(BH19:BK24)</f>
        <v>0</v>
      </c>
      <c r="BI25" s="213"/>
      <c r="BJ25" s="213"/>
      <c r="BK25" s="213"/>
      <c r="BL25" s="225"/>
      <c r="BM25" s="231"/>
      <c r="BN25" s="231"/>
      <c r="BO25" s="237"/>
      <c r="BP25" s="205" t="e">
        <f>SUM(BP19:BS24)</f>
        <v>#N/A</v>
      </c>
      <c r="BQ25" s="205"/>
      <c r="BR25" s="205"/>
      <c r="BS25" s="205"/>
      <c r="BT25" s="205">
        <f>SUM(BT19:BW24)</f>
        <v>-5250000</v>
      </c>
      <c r="BU25" s="205"/>
      <c r="BV25" s="205"/>
      <c r="BW25" s="201"/>
      <c r="BX25" s="201">
        <f>SUM(BX19:CA24)</f>
        <v>0</v>
      </c>
      <c r="BY25" s="201"/>
      <c r="BZ25" s="201"/>
      <c r="CA25" s="201"/>
      <c r="CB25" s="297" t="e">
        <f>SUM(CB19:CE24)</f>
        <v>#N/A</v>
      </c>
      <c r="CC25" s="297"/>
      <c r="CD25" s="297"/>
      <c r="CE25" s="308"/>
    </row>
    <row r="26" spans="2:83">
      <c r="B26" s="9"/>
      <c r="C26" s="34"/>
      <c r="D26" s="34"/>
      <c r="E26" s="34"/>
      <c r="F26" s="34"/>
      <c r="G26" s="34"/>
      <c r="H26" s="34"/>
      <c r="I26" s="34"/>
      <c r="J26" s="34"/>
      <c r="K26" s="34"/>
      <c r="L26" s="34"/>
      <c r="M26" s="34"/>
      <c r="N26" s="34"/>
      <c r="O26" s="34"/>
      <c r="P26" s="34"/>
      <c r="Q26" s="119"/>
      <c r="R26" s="128"/>
      <c r="S26" s="140"/>
      <c r="T26" s="34"/>
      <c r="U26" s="34"/>
      <c r="V26" s="34"/>
      <c r="W26" s="34"/>
      <c r="X26" s="34"/>
      <c r="Y26" s="34"/>
      <c r="Z26" s="34"/>
      <c r="AA26" s="119"/>
      <c r="AB26" s="128"/>
      <c r="AC26" s="140"/>
      <c r="AD26" s="34"/>
      <c r="AE26" s="34"/>
      <c r="AF26" s="34"/>
      <c r="AG26" s="34"/>
      <c r="AH26" s="34"/>
      <c r="AI26" s="34"/>
      <c r="AJ26" s="34"/>
      <c r="AK26" s="34"/>
      <c r="AL26" s="34"/>
      <c r="AM26" s="34"/>
      <c r="AN26" s="34"/>
      <c r="AO26" s="34"/>
      <c r="AP26" s="34"/>
      <c r="AQ26" s="34"/>
      <c r="AR26" s="34"/>
      <c r="AS26" s="34"/>
      <c r="AT26" s="34"/>
      <c r="AU26" s="34"/>
      <c r="AV26" s="34"/>
      <c r="AW26" s="34"/>
      <c r="AX26" s="34"/>
      <c r="AY26" s="34"/>
      <c r="AZ26" s="202"/>
      <c r="BA26" s="202"/>
      <c r="BB26" s="202"/>
      <c r="BC26" s="202"/>
      <c r="BD26" s="202"/>
      <c r="BE26" s="202"/>
      <c r="BF26" s="202"/>
      <c r="BG26" s="202"/>
      <c r="BH26" s="214"/>
      <c r="BI26" s="214"/>
      <c r="BJ26" s="214"/>
      <c r="BK26" s="214"/>
      <c r="BL26" s="225"/>
      <c r="BM26" s="231"/>
      <c r="BN26" s="231"/>
      <c r="BO26" s="237"/>
      <c r="BP26" s="202"/>
      <c r="BQ26" s="202"/>
      <c r="BR26" s="202"/>
      <c r="BS26" s="202"/>
      <c r="BT26" s="202"/>
      <c r="BU26" s="202"/>
      <c r="BV26" s="202"/>
      <c r="BW26" s="202"/>
      <c r="BX26" s="202"/>
      <c r="BY26" s="202"/>
      <c r="BZ26" s="202"/>
      <c r="CA26" s="202"/>
      <c r="CB26" s="214"/>
      <c r="CC26" s="214"/>
      <c r="CD26" s="214"/>
      <c r="CE26" s="309"/>
    </row>
    <row r="27" spans="2:83" ht="12.75">
      <c r="B27" s="18"/>
      <c r="C27" s="43"/>
      <c r="D27" s="43"/>
      <c r="E27" s="43"/>
      <c r="F27" s="43"/>
      <c r="G27" s="43"/>
      <c r="H27" s="43"/>
      <c r="I27" s="43"/>
      <c r="J27" s="43"/>
      <c r="K27" s="43"/>
      <c r="L27" s="43"/>
      <c r="M27" s="43"/>
      <c r="N27" s="43"/>
      <c r="O27" s="43"/>
      <c r="P27" s="43"/>
      <c r="Q27" s="120"/>
      <c r="R27" s="130"/>
      <c r="S27" s="142"/>
      <c r="T27" s="43"/>
      <c r="U27" s="43"/>
      <c r="V27" s="43"/>
      <c r="W27" s="43"/>
      <c r="X27" s="43"/>
      <c r="Y27" s="43"/>
      <c r="Z27" s="43"/>
      <c r="AA27" s="120"/>
      <c r="AB27" s="130"/>
      <c r="AC27" s="142"/>
      <c r="AD27" s="43"/>
      <c r="AE27" s="43"/>
      <c r="AF27" s="43"/>
      <c r="AG27" s="43"/>
      <c r="AH27" s="43"/>
      <c r="AI27" s="43"/>
      <c r="AJ27" s="43"/>
      <c r="AK27" s="43"/>
      <c r="AL27" s="43"/>
      <c r="AM27" s="43"/>
      <c r="AN27" s="43"/>
      <c r="AO27" s="43"/>
      <c r="AP27" s="43"/>
      <c r="AQ27" s="43"/>
      <c r="AR27" s="43"/>
      <c r="AS27" s="43"/>
      <c r="AT27" s="43"/>
      <c r="AU27" s="43"/>
      <c r="AV27" s="43"/>
      <c r="AW27" s="43"/>
      <c r="AX27" s="43"/>
      <c r="AY27" s="43"/>
      <c r="AZ27" s="206"/>
      <c r="BA27" s="206"/>
      <c r="BB27" s="206"/>
      <c r="BC27" s="206"/>
      <c r="BD27" s="206"/>
      <c r="BE27" s="206"/>
      <c r="BF27" s="206"/>
      <c r="BG27" s="206"/>
      <c r="BH27" s="215"/>
      <c r="BI27" s="215"/>
      <c r="BJ27" s="215"/>
      <c r="BK27" s="215"/>
      <c r="BL27" s="227"/>
      <c r="BM27" s="233"/>
      <c r="BN27" s="233"/>
      <c r="BO27" s="239"/>
      <c r="BP27" s="206"/>
      <c r="BQ27" s="206"/>
      <c r="BR27" s="206"/>
      <c r="BS27" s="206"/>
      <c r="BT27" s="206"/>
      <c r="BU27" s="206"/>
      <c r="BV27" s="206"/>
      <c r="BW27" s="206"/>
      <c r="BX27" s="206"/>
      <c r="BY27" s="206"/>
      <c r="BZ27" s="206"/>
      <c r="CA27" s="206"/>
      <c r="CB27" s="215"/>
      <c r="CC27" s="215"/>
      <c r="CD27" s="215"/>
      <c r="CE27" s="310"/>
    </row>
    <row r="28" spans="2:83" ht="13.2">
      <c r="B28" s="19" t="s">
        <v>109</v>
      </c>
      <c r="BH28" s="88" t="s">
        <v>147</v>
      </c>
      <c r="BI28" s="88"/>
      <c r="BJ28" s="88"/>
      <c r="BK28" s="88"/>
      <c r="CB28" s="88" t="s">
        <v>149</v>
      </c>
      <c r="CC28" s="88"/>
      <c r="CD28" s="88"/>
      <c r="CE28" s="88"/>
    </row>
    <row r="29" spans="2:83">
      <c r="B29" s="20" t="s">
        <v>150</v>
      </c>
    </row>
    <row r="30" spans="2:83">
      <c r="B30" s="20" t="s">
        <v>136</v>
      </c>
    </row>
    <row r="31" spans="2:83">
      <c r="B31" s="21" t="s">
        <v>153</v>
      </c>
    </row>
    <row r="32" spans="2:83">
      <c r="B32" s="21" t="s">
        <v>137</v>
      </c>
    </row>
    <row r="33" spans="2:79">
      <c r="B33" s="21" t="s">
        <v>138</v>
      </c>
    </row>
    <row r="34" spans="2:79">
      <c r="B34" s="21" t="s">
        <v>462</v>
      </c>
    </row>
    <row r="35" spans="2:79">
      <c r="B35" s="21" t="s">
        <v>463</v>
      </c>
    </row>
    <row r="38" spans="2:79">
      <c r="B38" s="22" t="s">
        <v>78</v>
      </c>
      <c r="C38" s="22"/>
      <c r="D38" s="22"/>
      <c r="E38" s="22"/>
      <c r="F38" s="22"/>
      <c r="G38" s="22"/>
      <c r="H38" s="22"/>
      <c r="I38" s="22"/>
      <c r="J38" s="22"/>
      <c r="K38" s="22"/>
      <c r="L38" s="22"/>
      <c r="M38" s="22"/>
      <c r="N38" s="22"/>
      <c r="O38" s="22"/>
      <c r="P38" s="22"/>
      <c r="Q38" s="22"/>
      <c r="R38" s="22"/>
      <c r="S38" s="22"/>
      <c r="T38" s="22"/>
      <c r="W38" s="22" t="s">
        <v>193</v>
      </c>
      <c r="X38" s="22"/>
      <c r="Y38" s="22"/>
      <c r="Z38" s="22"/>
      <c r="AA38" s="22"/>
      <c r="AB38" s="22"/>
      <c r="AC38" s="22"/>
      <c r="AD38" s="22"/>
      <c r="AE38" s="22"/>
      <c r="AF38" s="22"/>
      <c r="AG38" s="22"/>
      <c r="AH38" s="22"/>
      <c r="AI38" s="22"/>
      <c r="AJ38" s="22"/>
      <c r="AK38" s="22"/>
      <c r="AL38" s="22"/>
      <c r="AM38" s="22"/>
      <c r="AN38" s="22"/>
      <c r="AO38" s="22"/>
      <c r="AR38" s="191" t="s">
        <v>59</v>
      </c>
      <c r="AS38" s="193"/>
      <c r="AT38" s="193"/>
      <c r="AU38" s="193"/>
      <c r="AV38" s="193"/>
      <c r="AW38" s="193"/>
      <c r="AX38" s="193"/>
      <c r="AY38" s="193"/>
      <c r="AZ38" s="193"/>
      <c r="BA38" s="193"/>
      <c r="BB38" s="193"/>
      <c r="BC38" s="193"/>
      <c r="BD38" s="193"/>
      <c r="BE38" s="193"/>
      <c r="BF38" s="193"/>
      <c r="BG38" s="193"/>
      <c r="BH38" s="193"/>
      <c r="BI38" s="193"/>
      <c r="BJ38" s="193"/>
      <c r="BM38" s="31" t="s">
        <v>314</v>
      </c>
      <c r="BN38" s="31"/>
      <c r="BO38" s="31"/>
      <c r="BP38" s="31"/>
      <c r="BQ38" s="31"/>
      <c r="BR38" s="31"/>
      <c r="BS38" s="31"/>
      <c r="BT38" s="31"/>
      <c r="BU38" s="31"/>
      <c r="BV38" s="31"/>
      <c r="BW38" s="31"/>
      <c r="BX38" s="31"/>
      <c r="BY38" s="31"/>
      <c r="BZ38" s="31"/>
      <c r="CA38" s="31"/>
    </row>
    <row r="39" spans="2:79">
      <c r="B39" s="23"/>
      <c r="C39" s="23"/>
      <c r="D39" s="23"/>
      <c r="E39" s="23"/>
      <c r="F39" s="23"/>
      <c r="G39" s="23"/>
      <c r="H39" s="23"/>
      <c r="I39" s="23"/>
      <c r="J39" s="23"/>
      <c r="K39" s="23"/>
      <c r="L39" s="23"/>
      <c r="M39" s="23"/>
      <c r="N39" s="23"/>
      <c r="O39" s="23"/>
      <c r="P39" s="23"/>
      <c r="Q39" s="23"/>
      <c r="R39" s="23"/>
      <c r="S39" s="23"/>
      <c r="T39" s="23"/>
      <c r="W39" s="23"/>
      <c r="X39" s="23"/>
      <c r="Y39" s="23"/>
      <c r="Z39" s="23"/>
      <c r="AA39" s="23"/>
      <c r="AB39" s="23"/>
      <c r="AC39" s="23"/>
      <c r="AD39" s="23"/>
      <c r="AE39" s="23"/>
      <c r="AF39" s="23"/>
      <c r="AG39" s="23"/>
      <c r="AH39" s="23"/>
      <c r="AI39" s="23"/>
      <c r="AJ39" s="23"/>
      <c r="AK39" s="23"/>
      <c r="AL39" s="23"/>
      <c r="AM39" s="23"/>
      <c r="AN39" s="23"/>
      <c r="AO39" s="23"/>
      <c r="AR39" s="192"/>
      <c r="AS39" s="196"/>
      <c r="AT39" s="196"/>
      <c r="AU39" s="196"/>
      <c r="AV39" s="196"/>
      <c r="AW39" s="196"/>
      <c r="AX39" s="196"/>
      <c r="AY39" s="196"/>
      <c r="AZ39" s="196"/>
      <c r="BA39" s="196"/>
      <c r="BB39" s="196"/>
      <c r="BC39" s="196"/>
      <c r="BD39" s="196"/>
      <c r="BE39" s="196"/>
      <c r="BF39" s="196"/>
      <c r="BG39" s="196"/>
      <c r="BH39" s="196"/>
      <c r="BI39" s="196"/>
      <c r="BJ39" s="196"/>
      <c r="BM39" s="31"/>
      <c r="BN39" s="31"/>
      <c r="BO39" s="31"/>
      <c r="BP39" s="31"/>
      <c r="BQ39" s="31"/>
      <c r="BR39" s="31"/>
      <c r="BS39" s="31"/>
      <c r="BT39" s="31"/>
      <c r="BU39" s="31"/>
      <c r="BV39" s="31"/>
      <c r="BW39" s="31"/>
      <c r="BX39" s="31"/>
      <c r="BY39" s="31"/>
      <c r="BZ39" s="31"/>
      <c r="CA39" s="31"/>
    </row>
    <row r="40" spans="2:79">
      <c r="B40" s="22"/>
      <c r="C40" s="22"/>
      <c r="D40" s="22"/>
      <c r="E40" s="22"/>
      <c r="F40" s="22"/>
      <c r="G40" s="22"/>
      <c r="H40" s="22"/>
      <c r="I40" s="22"/>
      <c r="J40" s="22"/>
      <c r="K40" s="22"/>
      <c r="L40" s="22"/>
      <c r="M40" s="22"/>
      <c r="N40" s="22"/>
      <c r="O40" s="22"/>
      <c r="P40" s="22"/>
      <c r="Q40" s="22"/>
      <c r="R40" s="22"/>
      <c r="S40" s="22"/>
      <c r="T40" s="22"/>
      <c r="W40" s="22"/>
      <c r="X40" s="22"/>
      <c r="Y40" s="22"/>
      <c r="Z40" s="22"/>
      <c r="AA40" s="22"/>
      <c r="AB40" s="22"/>
      <c r="AC40" s="22"/>
      <c r="AD40" s="22"/>
      <c r="AE40" s="22"/>
      <c r="AF40" s="22"/>
      <c r="AG40" s="22"/>
      <c r="AH40" s="22"/>
      <c r="AI40" s="22"/>
      <c r="AJ40" s="22"/>
      <c r="AK40" s="22"/>
      <c r="AL40" s="22"/>
      <c r="AM40" s="22"/>
      <c r="AN40" s="22"/>
      <c r="AO40" s="22"/>
      <c r="AR40" s="193"/>
      <c r="AS40" s="193"/>
      <c r="AT40" s="193"/>
      <c r="AU40" s="193"/>
      <c r="AV40" s="193"/>
      <c r="AW40" s="193"/>
      <c r="AX40" s="193"/>
      <c r="AY40" s="193"/>
      <c r="AZ40" s="193"/>
      <c r="BA40" s="193"/>
      <c r="BB40" s="193"/>
      <c r="BC40" s="193"/>
      <c r="BD40" s="193"/>
      <c r="BE40" s="193"/>
      <c r="BF40" s="193"/>
      <c r="BG40" s="193"/>
      <c r="BH40" s="193"/>
      <c r="BI40" s="193"/>
      <c r="BJ40" s="193"/>
      <c r="BM40" s="234"/>
      <c r="BN40" s="234"/>
      <c r="BO40" s="234"/>
      <c r="BP40" s="234"/>
      <c r="BQ40" s="234"/>
      <c r="BR40" s="234"/>
      <c r="BS40" s="234"/>
      <c r="BT40" s="234"/>
      <c r="BU40" s="234"/>
      <c r="BV40" s="234"/>
      <c r="BW40" s="234"/>
      <c r="BX40" s="234"/>
      <c r="BY40" s="234"/>
      <c r="BZ40" s="234"/>
      <c r="CA40" s="234"/>
    </row>
    <row r="41" spans="2:79">
      <c r="B41" s="24" t="s">
        <v>11</v>
      </c>
      <c r="C41" s="33"/>
      <c r="D41" s="33"/>
      <c r="E41" s="33"/>
      <c r="F41" s="33"/>
      <c r="G41" s="33"/>
      <c r="H41" s="33"/>
      <c r="I41" s="46" t="s">
        <v>305</v>
      </c>
      <c r="J41" s="27"/>
      <c r="K41" s="27"/>
      <c r="L41" s="70"/>
      <c r="M41" s="81" t="s">
        <v>459</v>
      </c>
      <c r="N41" s="93"/>
      <c r="O41" s="93"/>
      <c r="P41" s="107"/>
      <c r="Q41" s="121" t="s">
        <v>246</v>
      </c>
      <c r="R41" s="131"/>
      <c r="S41" s="131"/>
      <c r="T41" s="145"/>
      <c r="W41" s="24" t="s">
        <v>11</v>
      </c>
      <c r="X41" s="33"/>
      <c r="Y41" s="33"/>
      <c r="Z41" s="33"/>
      <c r="AA41" s="33"/>
      <c r="AB41" s="33"/>
      <c r="AC41" s="33"/>
      <c r="AD41" s="46" t="s">
        <v>305</v>
      </c>
      <c r="AE41" s="27"/>
      <c r="AF41" s="27"/>
      <c r="AG41" s="70"/>
      <c r="AH41" s="81" t="s">
        <v>459</v>
      </c>
      <c r="AI41" s="93"/>
      <c r="AJ41" s="93"/>
      <c r="AK41" s="107"/>
      <c r="AL41" s="81" t="s">
        <v>279</v>
      </c>
      <c r="AM41" s="93"/>
      <c r="AN41" s="93"/>
      <c r="AO41" s="187"/>
      <c r="AR41" s="24" t="s">
        <v>11</v>
      </c>
      <c r="AS41" s="33"/>
      <c r="AT41" s="33"/>
      <c r="AU41" s="33"/>
      <c r="AV41" s="33"/>
      <c r="AW41" s="33"/>
      <c r="AX41" s="33"/>
      <c r="AY41" s="46" t="s">
        <v>305</v>
      </c>
      <c r="AZ41" s="27"/>
      <c r="BA41" s="27"/>
      <c r="BB41" s="70"/>
      <c r="BC41" s="81" t="s">
        <v>459</v>
      </c>
      <c r="BD41" s="93"/>
      <c r="BE41" s="93"/>
      <c r="BF41" s="107"/>
      <c r="BG41" s="81" t="s">
        <v>313</v>
      </c>
      <c r="BH41" s="93"/>
      <c r="BI41" s="93"/>
      <c r="BJ41" s="187"/>
      <c r="BM41" s="24" t="s">
        <v>11</v>
      </c>
      <c r="BN41" s="33"/>
      <c r="BO41" s="33"/>
      <c r="BP41" s="33"/>
      <c r="BQ41" s="33"/>
      <c r="BR41" s="33"/>
      <c r="BS41" s="33"/>
      <c r="BT41" s="81" t="s">
        <v>315</v>
      </c>
      <c r="BU41" s="27"/>
      <c r="BV41" s="27"/>
      <c r="BW41" s="70"/>
      <c r="BX41" s="81" t="s">
        <v>320</v>
      </c>
      <c r="BY41" s="93"/>
      <c r="BZ41" s="93"/>
      <c r="CA41" s="187"/>
    </row>
    <row r="42" spans="2:79">
      <c r="B42" s="25"/>
      <c r="C42" s="34"/>
      <c r="D42" s="34"/>
      <c r="E42" s="34"/>
      <c r="F42" s="34"/>
      <c r="G42" s="34"/>
      <c r="H42" s="34"/>
      <c r="I42" s="51"/>
      <c r="J42" s="59"/>
      <c r="K42" s="59"/>
      <c r="L42" s="71"/>
      <c r="M42" s="67"/>
      <c r="N42" s="79"/>
      <c r="O42" s="79"/>
      <c r="P42" s="92"/>
      <c r="Q42" s="122"/>
      <c r="R42" s="132"/>
      <c r="S42" s="132"/>
      <c r="T42" s="146"/>
      <c r="W42" s="25"/>
      <c r="X42" s="34"/>
      <c r="Y42" s="34"/>
      <c r="Z42" s="34"/>
      <c r="AA42" s="34"/>
      <c r="AB42" s="34"/>
      <c r="AC42" s="34"/>
      <c r="AD42" s="51"/>
      <c r="AE42" s="59"/>
      <c r="AF42" s="59"/>
      <c r="AG42" s="71"/>
      <c r="AH42" s="67"/>
      <c r="AI42" s="79"/>
      <c r="AJ42" s="79"/>
      <c r="AK42" s="92"/>
      <c r="AL42" s="67"/>
      <c r="AM42" s="79"/>
      <c r="AN42" s="79"/>
      <c r="AO42" s="188"/>
      <c r="AR42" s="25"/>
      <c r="AS42" s="34"/>
      <c r="AT42" s="34"/>
      <c r="AU42" s="34"/>
      <c r="AV42" s="34"/>
      <c r="AW42" s="34"/>
      <c r="AX42" s="34"/>
      <c r="AY42" s="51"/>
      <c r="AZ42" s="59"/>
      <c r="BA42" s="59"/>
      <c r="BB42" s="71"/>
      <c r="BC42" s="67"/>
      <c r="BD42" s="79"/>
      <c r="BE42" s="79"/>
      <c r="BF42" s="92"/>
      <c r="BG42" s="67"/>
      <c r="BH42" s="79"/>
      <c r="BI42" s="79"/>
      <c r="BJ42" s="188"/>
      <c r="BM42" s="25"/>
      <c r="BN42" s="34"/>
      <c r="BO42" s="34"/>
      <c r="BP42" s="34"/>
      <c r="BQ42" s="34"/>
      <c r="BR42" s="34"/>
      <c r="BS42" s="34"/>
      <c r="BT42" s="51"/>
      <c r="BU42" s="59"/>
      <c r="BV42" s="59"/>
      <c r="BW42" s="71"/>
      <c r="BX42" s="67"/>
      <c r="BY42" s="79"/>
      <c r="BZ42" s="79"/>
      <c r="CA42" s="188"/>
    </row>
    <row r="43" spans="2:79">
      <c r="B43" s="9"/>
      <c r="C43" s="34"/>
      <c r="D43" s="34"/>
      <c r="E43" s="34"/>
      <c r="F43" s="34"/>
      <c r="G43" s="34"/>
      <c r="H43" s="34"/>
      <c r="I43" s="51"/>
      <c r="J43" s="59"/>
      <c r="K43" s="59"/>
      <c r="L43" s="71"/>
      <c r="M43" s="67"/>
      <c r="N43" s="79"/>
      <c r="O43" s="79"/>
      <c r="P43" s="92"/>
      <c r="Q43" s="122"/>
      <c r="R43" s="132"/>
      <c r="S43" s="132"/>
      <c r="T43" s="146"/>
      <c r="W43" s="9"/>
      <c r="X43" s="34"/>
      <c r="Y43" s="34"/>
      <c r="Z43" s="34"/>
      <c r="AA43" s="34"/>
      <c r="AB43" s="34"/>
      <c r="AC43" s="34"/>
      <c r="AD43" s="51"/>
      <c r="AE43" s="59"/>
      <c r="AF43" s="59"/>
      <c r="AG43" s="71"/>
      <c r="AH43" s="67"/>
      <c r="AI43" s="79"/>
      <c r="AJ43" s="79"/>
      <c r="AK43" s="92"/>
      <c r="AL43" s="67"/>
      <c r="AM43" s="79"/>
      <c r="AN43" s="79"/>
      <c r="AO43" s="188"/>
      <c r="AR43" s="9"/>
      <c r="AS43" s="34"/>
      <c r="AT43" s="34"/>
      <c r="AU43" s="34"/>
      <c r="AV43" s="34"/>
      <c r="AW43" s="34"/>
      <c r="AX43" s="34"/>
      <c r="AY43" s="51"/>
      <c r="AZ43" s="59"/>
      <c r="BA43" s="59"/>
      <c r="BB43" s="71"/>
      <c r="BC43" s="67"/>
      <c r="BD43" s="79"/>
      <c r="BE43" s="79"/>
      <c r="BF43" s="92"/>
      <c r="BG43" s="67"/>
      <c r="BH43" s="79"/>
      <c r="BI43" s="79"/>
      <c r="BJ43" s="188"/>
      <c r="BM43" s="9"/>
      <c r="BN43" s="34"/>
      <c r="BO43" s="34"/>
      <c r="BP43" s="34"/>
      <c r="BQ43" s="34"/>
      <c r="BR43" s="34"/>
      <c r="BS43" s="34"/>
      <c r="BT43" s="51"/>
      <c r="BU43" s="59"/>
      <c r="BV43" s="59"/>
      <c r="BW43" s="71"/>
      <c r="BX43" s="67"/>
      <c r="BY43" s="79"/>
      <c r="BZ43" s="79"/>
      <c r="CA43" s="188"/>
    </row>
    <row r="44" spans="2:79">
      <c r="B44" s="9"/>
      <c r="C44" s="34"/>
      <c r="D44" s="34"/>
      <c r="E44" s="34"/>
      <c r="F44" s="34"/>
      <c r="G44" s="34"/>
      <c r="H44" s="34"/>
      <c r="I44" s="51"/>
      <c r="J44" s="59"/>
      <c r="K44" s="59"/>
      <c r="L44" s="71"/>
      <c r="M44" s="67"/>
      <c r="N44" s="79"/>
      <c r="O44" s="79"/>
      <c r="P44" s="92"/>
      <c r="Q44" s="122"/>
      <c r="R44" s="132"/>
      <c r="S44" s="132"/>
      <c r="T44" s="146"/>
      <c r="W44" s="9"/>
      <c r="X44" s="34"/>
      <c r="Y44" s="34"/>
      <c r="Z44" s="34"/>
      <c r="AA44" s="34"/>
      <c r="AB44" s="34"/>
      <c r="AC44" s="34"/>
      <c r="AD44" s="51"/>
      <c r="AE44" s="59"/>
      <c r="AF44" s="59"/>
      <c r="AG44" s="71"/>
      <c r="AH44" s="67"/>
      <c r="AI44" s="79"/>
      <c r="AJ44" s="79"/>
      <c r="AK44" s="92"/>
      <c r="AL44" s="67"/>
      <c r="AM44" s="79"/>
      <c r="AN44" s="79"/>
      <c r="AO44" s="188"/>
      <c r="AR44" s="9"/>
      <c r="AS44" s="34"/>
      <c r="AT44" s="34"/>
      <c r="AU44" s="34"/>
      <c r="AV44" s="34"/>
      <c r="AW44" s="34"/>
      <c r="AX44" s="34"/>
      <c r="AY44" s="51"/>
      <c r="AZ44" s="59"/>
      <c r="BA44" s="59"/>
      <c r="BB44" s="71"/>
      <c r="BC44" s="67"/>
      <c r="BD44" s="79"/>
      <c r="BE44" s="79"/>
      <c r="BF44" s="92"/>
      <c r="BG44" s="67"/>
      <c r="BH44" s="79"/>
      <c r="BI44" s="79"/>
      <c r="BJ44" s="188"/>
      <c r="BM44" s="9"/>
      <c r="BN44" s="34"/>
      <c r="BO44" s="34"/>
      <c r="BP44" s="34"/>
      <c r="BQ44" s="34"/>
      <c r="BR44" s="34"/>
      <c r="BS44" s="34"/>
      <c r="BT44" s="51"/>
      <c r="BU44" s="59"/>
      <c r="BV44" s="59"/>
      <c r="BW44" s="71"/>
      <c r="BX44" s="67"/>
      <c r="BY44" s="79"/>
      <c r="BZ44" s="79"/>
      <c r="CA44" s="188"/>
    </row>
    <row r="45" spans="2:79">
      <c r="B45" s="9"/>
      <c r="C45" s="34"/>
      <c r="D45" s="34"/>
      <c r="E45" s="34"/>
      <c r="F45" s="34"/>
      <c r="G45" s="34"/>
      <c r="H45" s="34"/>
      <c r="I45" s="51"/>
      <c r="J45" s="59"/>
      <c r="K45" s="59"/>
      <c r="L45" s="71"/>
      <c r="M45" s="67"/>
      <c r="N45" s="79"/>
      <c r="O45" s="79"/>
      <c r="P45" s="92"/>
      <c r="Q45" s="122"/>
      <c r="R45" s="132"/>
      <c r="S45" s="132"/>
      <c r="T45" s="146"/>
      <c r="W45" s="9"/>
      <c r="X45" s="34"/>
      <c r="Y45" s="34"/>
      <c r="Z45" s="34"/>
      <c r="AA45" s="34"/>
      <c r="AB45" s="34"/>
      <c r="AC45" s="34"/>
      <c r="AD45" s="51"/>
      <c r="AE45" s="59"/>
      <c r="AF45" s="59"/>
      <c r="AG45" s="71"/>
      <c r="AH45" s="67"/>
      <c r="AI45" s="79"/>
      <c r="AJ45" s="79"/>
      <c r="AK45" s="92"/>
      <c r="AL45" s="67"/>
      <c r="AM45" s="79"/>
      <c r="AN45" s="79"/>
      <c r="AO45" s="188"/>
      <c r="AR45" s="9"/>
      <c r="AS45" s="34"/>
      <c r="AT45" s="34"/>
      <c r="AU45" s="34"/>
      <c r="AV45" s="34"/>
      <c r="AW45" s="34"/>
      <c r="AX45" s="34"/>
      <c r="AY45" s="51"/>
      <c r="AZ45" s="59"/>
      <c r="BA45" s="59"/>
      <c r="BB45" s="71"/>
      <c r="BC45" s="67"/>
      <c r="BD45" s="79"/>
      <c r="BE45" s="79"/>
      <c r="BF45" s="92"/>
      <c r="BG45" s="67"/>
      <c r="BH45" s="79"/>
      <c r="BI45" s="79"/>
      <c r="BJ45" s="188"/>
      <c r="BM45" s="9"/>
      <c r="BN45" s="34"/>
      <c r="BO45" s="34"/>
      <c r="BP45" s="34"/>
      <c r="BQ45" s="34"/>
      <c r="BR45" s="34"/>
      <c r="BS45" s="34"/>
      <c r="BT45" s="51"/>
      <c r="BU45" s="59"/>
      <c r="BV45" s="59"/>
      <c r="BW45" s="71"/>
      <c r="BX45" s="67"/>
      <c r="BY45" s="79"/>
      <c r="BZ45" s="79"/>
      <c r="CA45" s="188"/>
    </row>
    <row r="46" spans="2:79">
      <c r="B46" s="9"/>
      <c r="C46" s="34"/>
      <c r="D46" s="34"/>
      <c r="E46" s="34"/>
      <c r="F46" s="34"/>
      <c r="G46" s="34"/>
      <c r="H46" s="34"/>
      <c r="I46" s="51"/>
      <c r="J46" s="59"/>
      <c r="K46" s="59"/>
      <c r="L46" s="71"/>
      <c r="M46" s="67"/>
      <c r="N46" s="79"/>
      <c r="O46" s="79"/>
      <c r="P46" s="92"/>
      <c r="Q46" s="122"/>
      <c r="R46" s="132"/>
      <c r="S46" s="132"/>
      <c r="T46" s="146"/>
      <c r="W46" s="9"/>
      <c r="X46" s="34"/>
      <c r="Y46" s="34"/>
      <c r="Z46" s="34"/>
      <c r="AA46" s="34"/>
      <c r="AB46" s="34"/>
      <c r="AC46" s="34"/>
      <c r="AD46" s="51"/>
      <c r="AE46" s="59"/>
      <c r="AF46" s="59"/>
      <c r="AG46" s="71"/>
      <c r="AH46" s="67"/>
      <c r="AI46" s="79"/>
      <c r="AJ46" s="79"/>
      <c r="AK46" s="92"/>
      <c r="AL46" s="67"/>
      <c r="AM46" s="79"/>
      <c r="AN46" s="79"/>
      <c r="AO46" s="188"/>
      <c r="AR46" s="9"/>
      <c r="AS46" s="34"/>
      <c r="AT46" s="34"/>
      <c r="AU46" s="34"/>
      <c r="AV46" s="34"/>
      <c r="AW46" s="34"/>
      <c r="AX46" s="34"/>
      <c r="AY46" s="51"/>
      <c r="AZ46" s="59"/>
      <c r="BA46" s="59"/>
      <c r="BB46" s="71"/>
      <c r="BC46" s="67"/>
      <c r="BD46" s="79"/>
      <c r="BE46" s="79"/>
      <c r="BF46" s="92"/>
      <c r="BG46" s="67"/>
      <c r="BH46" s="79"/>
      <c r="BI46" s="79"/>
      <c r="BJ46" s="188"/>
      <c r="BM46" s="9"/>
      <c r="BN46" s="34"/>
      <c r="BO46" s="34"/>
      <c r="BP46" s="34"/>
      <c r="BQ46" s="34"/>
      <c r="BR46" s="34"/>
      <c r="BS46" s="34"/>
      <c r="BT46" s="51"/>
      <c r="BU46" s="59"/>
      <c r="BV46" s="59"/>
      <c r="BW46" s="71"/>
      <c r="BX46" s="67"/>
      <c r="BY46" s="79"/>
      <c r="BZ46" s="79"/>
      <c r="CA46" s="188"/>
    </row>
    <row r="47" spans="2:79">
      <c r="B47" s="10"/>
      <c r="C47" s="35"/>
      <c r="D47" s="35"/>
      <c r="E47" s="35"/>
      <c r="F47" s="35"/>
      <c r="G47" s="35"/>
      <c r="H47" s="35"/>
      <c r="I47" s="51"/>
      <c r="J47" s="59"/>
      <c r="K47" s="59"/>
      <c r="L47" s="71"/>
      <c r="M47" s="67"/>
      <c r="N47" s="79"/>
      <c r="O47" s="79"/>
      <c r="P47" s="92"/>
      <c r="Q47" s="122"/>
      <c r="R47" s="132"/>
      <c r="S47" s="132"/>
      <c r="T47" s="146"/>
      <c r="W47" s="10"/>
      <c r="X47" s="35"/>
      <c r="Y47" s="35"/>
      <c r="Z47" s="35"/>
      <c r="AA47" s="35"/>
      <c r="AB47" s="35"/>
      <c r="AC47" s="35"/>
      <c r="AD47" s="51"/>
      <c r="AE47" s="59"/>
      <c r="AF47" s="59"/>
      <c r="AG47" s="71"/>
      <c r="AH47" s="67"/>
      <c r="AI47" s="79"/>
      <c r="AJ47" s="79"/>
      <c r="AK47" s="92"/>
      <c r="AL47" s="67"/>
      <c r="AM47" s="79"/>
      <c r="AN47" s="79"/>
      <c r="AO47" s="188"/>
      <c r="AR47" s="10"/>
      <c r="AS47" s="35"/>
      <c r="AT47" s="35"/>
      <c r="AU47" s="35"/>
      <c r="AV47" s="35"/>
      <c r="AW47" s="35"/>
      <c r="AX47" s="35"/>
      <c r="AY47" s="51"/>
      <c r="AZ47" s="59"/>
      <c r="BA47" s="59"/>
      <c r="BB47" s="71"/>
      <c r="BC47" s="67"/>
      <c r="BD47" s="79"/>
      <c r="BE47" s="79"/>
      <c r="BF47" s="92"/>
      <c r="BG47" s="67"/>
      <c r="BH47" s="79"/>
      <c r="BI47" s="79"/>
      <c r="BJ47" s="188"/>
      <c r="BM47" s="10"/>
      <c r="BN47" s="35"/>
      <c r="BO47" s="35"/>
      <c r="BP47" s="35"/>
      <c r="BQ47" s="35"/>
      <c r="BR47" s="35"/>
      <c r="BS47" s="35"/>
      <c r="BT47" s="51"/>
      <c r="BU47" s="59"/>
      <c r="BV47" s="59"/>
      <c r="BW47" s="71"/>
      <c r="BX47" s="67"/>
      <c r="BY47" s="79"/>
      <c r="BZ47" s="79"/>
      <c r="CA47" s="188"/>
    </row>
    <row r="48" spans="2:79" s="2" customFormat="1">
      <c r="B48" s="11" t="s">
        <v>234</v>
      </c>
      <c r="C48" s="36"/>
      <c r="D48" s="36"/>
      <c r="E48" s="36"/>
      <c r="F48" s="36"/>
      <c r="G48" s="36"/>
      <c r="H48" s="36"/>
      <c r="I48" s="52" t="s">
        <v>239</v>
      </c>
      <c r="J48" s="60"/>
      <c r="K48" s="60"/>
      <c r="L48" s="72"/>
      <c r="M48" s="52" t="s">
        <v>127</v>
      </c>
      <c r="N48" s="60"/>
      <c r="O48" s="60"/>
      <c r="P48" s="72"/>
      <c r="Q48" s="52" t="s">
        <v>158</v>
      </c>
      <c r="R48" s="60"/>
      <c r="S48" s="60"/>
      <c r="T48" s="147"/>
      <c r="U48" s="2"/>
      <c r="V48" s="2"/>
      <c r="W48" s="11" t="s">
        <v>36</v>
      </c>
      <c r="X48" s="36"/>
      <c r="Y48" s="36"/>
      <c r="Z48" s="36"/>
      <c r="AA48" s="36"/>
      <c r="AB48" s="36"/>
      <c r="AC48" s="36"/>
      <c r="AD48" s="52" t="s">
        <v>9</v>
      </c>
      <c r="AE48" s="60"/>
      <c r="AF48" s="60"/>
      <c r="AG48" s="72"/>
      <c r="AH48" s="52" t="s">
        <v>241</v>
      </c>
      <c r="AI48" s="60"/>
      <c r="AJ48" s="60"/>
      <c r="AK48" s="72"/>
      <c r="AL48" s="52" t="s">
        <v>65</v>
      </c>
      <c r="AM48" s="60"/>
      <c r="AN48" s="60"/>
      <c r="AO48" s="147"/>
      <c r="AP48" s="2"/>
      <c r="AQ48" s="2"/>
      <c r="AR48" s="11" t="s">
        <v>243</v>
      </c>
      <c r="AS48" s="36"/>
      <c r="AT48" s="36"/>
      <c r="AU48" s="36"/>
      <c r="AV48" s="36"/>
      <c r="AW48" s="36"/>
      <c r="AX48" s="36"/>
      <c r="AY48" s="52" t="s">
        <v>244</v>
      </c>
      <c r="AZ48" s="60"/>
      <c r="BA48" s="60"/>
      <c r="BB48" s="72"/>
      <c r="BC48" s="52" t="s">
        <v>247</v>
      </c>
      <c r="BD48" s="60"/>
      <c r="BE48" s="60"/>
      <c r="BF48" s="72"/>
      <c r="BG48" s="52" t="s">
        <v>250</v>
      </c>
      <c r="BH48" s="60"/>
      <c r="BI48" s="60"/>
      <c r="BJ48" s="147"/>
      <c r="BK48" s="2"/>
      <c r="BL48" s="2"/>
      <c r="BM48" s="11" t="s">
        <v>251</v>
      </c>
      <c r="BN48" s="36"/>
      <c r="BO48" s="36"/>
      <c r="BP48" s="36"/>
      <c r="BQ48" s="36"/>
      <c r="BR48" s="36"/>
      <c r="BS48" s="36"/>
      <c r="BT48" s="52" t="s">
        <v>84</v>
      </c>
      <c r="BU48" s="60"/>
      <c r="BV48" s="60"/>
      <c r="BW48" s="72"/>
      <c r="BX48" s="52" t="s">
        <v>252</v>
      </c>
      <c r="BY48" s="60"/>
      <c r="BZ48" s="60"/>
      <c r="CA48" s="147"/>
    </row>
    <row r="49" spans="2:83" s="2" customFormat="1">
      <c r="B49" s="12"/>
      <c r="C49" s="37"/>
      <c r="D49" s="37"/>
      <c r="E49" s="37"/>
      <c r="F49" s="37"/>
      <c r="G49" s="37"/>
      <c r="H49" s="37"/>
      <c r="I49" s="53" t="s">
        <v>306</v>
      </c>
      <c r="J49" s="61"/>
      <c r="K49" s="61"/>
      <c r="L49" s="73"/>
      <c r="M49" s="53" t="s">
        <v>297</v>
      </c>
      <c r="N49" s="61"/>
      <c r="O49" s="61"/>
      <c r="P49" s="73"/>
      <c r="Q49" s="53" t="s">
        <v>297</v>
      </c>
      <c r="R49" s="61"/>
      <c r="S49" s="61"/>
      <c r="T49" s="148"/>
      <c r="U49" s="2"/>
      <c r="V49" s="2"/>
      <c r="W49" s="12"/>
      <c r="X49" s="37"/>
      <c r="Y49" s="37"/>
      <c r="Z49" s="37"/>
      <c r="AA49" s="37"/>
      <c r="AB49" s="37"/>
      <c r="AC49" s="37"/>
      <c r="AD49" s="53" t="s">
        <v>306</v>
      </c>
      <c r="AE49" s="61"/>
      <c r="AF49" s="61"/>
      <c r="AG49" s="73"/>
      <c r="AH49" s="53" t="s">
        <v>297</v>
      </c>
      <c r="AI49" s="61"/>
      <c r="AJ49" s="61"/>
      <c r="AK49" s="73"/>
      <c r="AL49" s="53" t="s">
        <v>297</v>
      </c>
      <c r="AM49" s="61"/>
      <c r="AN49" s="61"/>
      <c r="AO49" s="148"/>
      <c r="AP49" s="2"/>
      <c r="AQ49" s="2"/>
      <c r="AR49" s="12"/>
      <c r="AS49" s="37"/>
      <c r="AT49" s="37"/>
      <c r="AU49" s="37"/>
      <c r="AV49" s="37"/>
      <c r="AW49" s="37"/>
      <c r="AX49" s="37"/>
      <c r="AY49" s="53" t="s">
        <v>306</v>
      </c>
      <c r="AZ49" s="61"/>
      <c r="BA49" s="61"/>
      <c r="BB49" s="73"/>
      <c r="BC49" s="53" t="s">
        <v>297</v>
      </c>
      <c r="BD49" s="61"/>
      <c r="BE49" s="61"/>
      <c r="BF49" s="73"/>
      <c r="BG49" s="53" t="s">
        <v>297</v>
      </c>
      <c r="BH49" s="61"/>
      <c r="BI49" s="61"/>
      <c r="BJ49" s="148"/>
      <c r="BK49" s="2"/>
      <c r="BL49" s="2"/>
      <c r="BM49" s="12"/>
      <c r="BN49" s="37"/>
      <c r="BO49" s="37"/>
      <c r="BP49" s="37"/>
      <c r="BQ49" s="37"/>
      <c r="BR49" s="37"/>
      <c r="BS49" s="37"/>
      <c r="BT49" s="53" t="s">
        <v>297</v>
      </c>
      <c r="BU49" s="61"/>
      <c r="BV49" s="61"/>
      <c r="BW49" s="73"/>
      <c r="BX49" s="53" t="s">
        <v>297</v>
      </c>
      <c r="BY49" s="61"/>
      <c r="BZ49" s="61"/>
      <c r="CA49" s="148"/>
      <c r="CB49" s="2"/>
      <c r="CC49" s="2"/>
      <c r="CD49" s="2"/>
      <c r="CE49" s="2"/>
    </row>
    <row r="50" spans="2:83">
      <c r="B50" s="13"/>
      <c r="C50" s="38"/>
      <c r="D50" s="38"/>
      <c r="E50" s="38"/>
      <c r="F50" s="38"/>
      <c r="G50" s="38"/>
      <c r="H50" s="38"/>
      <c r="I50" s="54">
        <v>12</v>
      </c>
      <c r="J50" s="62"/>
      <c r="K50" s="62"/>
      <c r="L50" s="74"/>
      <c r="M50" s="82">
        <f>補助対象経費内訳書!F22</f>
        <v>0</v>
      </c>
      <c r="N50" s="94"/>
      <c r="O50" s="94"/>
      <c r="P50" s="108"/>
      <c r="Q50" s="82">
        <f>IF(M50&gt;0,2232000*I50*1/12,0)</f>
        <v>0</v>
      </c>
      <c r="R50" s="94"/>
      <c r="S50" s="94"/>
      <c r="T50" s="149"/>
      <c r="W50" s="13"/>
      <c r="X50" s="38"/>
      <c r="Y50" s="38"/>
      <c r="Z50" s="38"/>
      <c r="AA50" s="38"/>
      <c r="AB50" s="38"/>
      <c r="AC50" s="38"/>
      <c r="AD50" s="54">
        <v>12</v>
      </c>
      <c r="AE50" s="62"/>
      <c r="AF50" s="62"/>
      <c r="AG50" s="74"/>
      <c r="AH50" s="82">
        <f>補助対象経費内訳書!G22</f>
        <v>0</v>
      </c>
      <c r="AI50" s="94"/>
      <c r="AJ50" s="94"/>
      <c r="AK50" s="108"/>
      <c r="AL50" s="82">
        <f>IF(AH50&gt;0,581000*AD50*1/12,0)</f>
        <v>0</v>
      </c>
      <c r="AM50" s="94"/>
      <c r="AN50" s="94"/>
      <c r="AO50" s="149"/>
      <c r="AR50" s="13"/>
      <c r="AS50" s="38"/>
      <c r="AT50" s="38"/>
      <c r="AU50" s="38"/>
      <c r="AV50" s="38"/>
      <c r="AW50" s="38"/>
      <c r="AX50" s="38"/>
      <c r="AY50" s="54">
        <v>12</v>
      </c>
      <c r="AZ50" s="62"/>
      <c r="BA50" s="62"/>
      <c r="BB50" s="74"/>
      <c r="BC50" s="82">
        <f>補助対象経費内訳書!N22</f>
        <v>0</v>
      </c>
      <c r="BD50" s="94"/>
      <c r="BE50" s="94"/>
      <c r="BF50" s="108"/>
      <c r="BG50" s="82">
        <f>処遇改善事業計画書!R8</f>
        <v>0</v>
      </c>
      <c r="BH50" s="94"/>
      <c r="BI50" s="94"/>
      <c r="BJ50" s="149"/>
      <c r="BM50" s="13"/>
      <c r="BN50" s="38"/>
      <c r="BO50" s="38"/>
      <c r="BP50" s="38"/>
      <c r="BQ50" s="38"/>
      <c r="BR50" s="38"/>
      <c r="BS50" s="38"/>
      <c r="BT50" s="82">
        <f>補助対象経費内訳書!L22</f>
        <v>0</v>
      </c>
      <c r="BU50" s="94"/>
      <c r="BV50" s="94"/>
      <c r="BW50" s="108"/>
      <c r="BX50" s="82">
        <f>IF(BT50&gt;0,697000,0)</f>
        <v>0</v>
      </c>
      <c r="BY50" s="94"/>
      <c r="BZ50" s="94"/>
      <c r="CA50" s="149"/>
    </row>
    <row r="51" spans="2:83">
      <c r="B51" s="14"/>
      <c r="C51" s="39"/>
      <c r="D51" s="39"/>
      <c r="E51" s="39"/>
      <c r="F51" s="39"/>
      <c r="G51" s="39"/>
      <c r="H51" s="39"/>
      <c r="I51" s="54"/>
      <c r="J51" s="62"/>
      <c r="K51" s="62"/>
      <c r="L51" s="74"/>
      <c r="M51" s="82"/>
      <c r="N51" s="94"/>
      <c r="O51" s="94"/>
      <c r="P51" s="108"/>
      <c r="Q51" s="82"/>
      <c r="R51" s="94"/>
      <c r="S51" s="94"/>
      <c r="T51" s="149"/>
      <c r="W51" s="14"/>
      <c r="X51" s="39"/>
      <c r="Y51" s="39"/>
      <c r="Z51" s="39"/>
      <c r="AA51" s="39"/>
      <c r="AB51" s="39"/>
      <c r="AC51" s="39"/>
      <c r="AD51" s="54"/>
      <c r="AE51" s="62"/>
      <c r="AF51" s="62"/>
      <c r="AG51" s="74"/>
      <c r="AH51" s="82"/>
      <c r="AI51" s="94"/>
      <c r="AJ51" s="94"/>
      <c r="AK51" s="108"/>
      <c r="AL51" s="82"/>
      <c r="AM51" s="94"/>
      <c r="AN51" s="94"/>
      <c r="AO51" s="149"/>
      <c r="AR51" s="14"/>
      <c r="AS51" s="39"/>
      <c r="AT51" s="39"/>
      <c r="AU51" s="39"/>
      <c r="AV51" s="39"/>
      <c r="AW51" s="39"/>
      <c r="AX51" s="39"/>
      <c r="AY51" s="54"/>
      <c r="AZ51" s="62"/>
      <c r="BA51" s="62"/>
      <c r="BB51" s="74"/>
      <c r="BC51" s="82"/>
      <c r="BD51" s="94"/>
      <c r="BE51" s="94"/>
      <c r="BF51" s="108"/>
      <c r="BG51" s="82"/>
      <c r="BH51" s="94"/>
      <c r="BI51" s="94"/>
      <c r="BJ51" s="149"/>
      <c r="BM51" s="14"/>
      <c r="BN51" s="39"/>
      <c r="BO51" s="39"/>
      <c r="BP51" s="39"/>
      <c r="BQ51" s="39"/>
      <c r="BR51" s="39"/>
      <c r="BS51" s="39"/>
      <c r="BT51" s="82"/>
      <c r="BU51" s="94"/>
      <c r="BV51" s="94"/>
      <c r="BW51" s="108"/>
      <c r="BX51" s="82"/>
      <c r="BY51" s="94"/>
      <c r="BZ51" s="94"/>
      <c r="CA51" s="149"/>
    </row>
    <row r="52" spans="2:83">
      <c r="B52" s="14"/>
      <c r="C52" s="39"/>
      <c r="D52" s="39"/>
      <c r="E52" s="39"/>
      <c r="F52" s="39"/>
      <c r="G52" s="39"/>
      <c r="H52" s="39"/>
      <c r="I52" s="55"/>
      <c r="J52" s="63"/>
      <c r="K52" s="63"/>
      <c r="L52" s="75"/>
      <c r="M52" s="83"/>
      <c r="N52" s="95"/>
      <c r="O52" s="95"/>
      <c r="P52" s="109"/>
      <c r="Q52" s="83"/>
      <c r="R52" s="95"/>
      <c r="S52" s="95"/>
      <c r="T52" s="150"/>
      <c r="W52" s="14"/>
      <c r="X52" s="39"/>
      <c r="Y52" s="39"/>
      <c r="Z52" s="39"/>
      <c r="AA52" s="39"/>
      <c r="AB52" s="39"/>
      <c r="AC52" s="39"/>
      <c r="AD52" s="55"/>
      <c r="AE52" s="63"/>
      <c r="AF52" s="63"/>
      <c r="AG52" s="75"/>
      <c r="AH52" s="83"/>
      <c r="AI52" s="95"/>
      <c r="AJ52" s="95"/>
      <c r="AK52" s="109"/>
      <c r="AL52" s="83"/>
      <c r="AM52" s="95"/>
      <c r="AN52" s="95"/>
      <c r="AO52" s="150"/>
      <c r="AR52" s="14"/>
      <c r="AS52" s="39"/>
      <c r="AT52" s="39"/>
      <c r="AU52" s="39"/>
      <c r="AV52" s="39"/>
      <c r="AW52" s="39"/>
      <c r="AX52" s="39"/>
      <c r="AY52" s="55"/>
      <c r="AZ52" s="63"/>
      <c r="BA52" s="63"/>
      <c r="BB52" s="75"/>
      <c r="BC52" s="83"/>
      <c r="BD52" s="95"/>
      <c r="BE52" s="95"/>
      <c r="BF52" s="109"/>
      <c r="BG52" s="83"/>
      <c r="BH52" s="95"/>
      <c r="BI52" s="95"/>
      <c r="BJ52" s="150"/>
      <c r="BM52" s="14"/>
      <c r="BN52" s="39"/>
      <c r="BO52" s="39"/>
      <c r="BP52" s="39"/>
      <c r="BQ52" s="39"/>
      <c r="BR52" s="39"/>
      <c r="BS52" s="39"/>
      <c r="BT52" s="83"/>
      <c r="BU52" s="95"/>
      <c r="BV52" s="95"/>
      <c r="BW52" s="109"/>
      <c r="BX52" s="83"/>
      <c r="BY52" s="95"/>
      <c r="BZ52" s="95"/>
      <c r="CA52" s="150"/>
    </row>
    <row r="53" spans="2:83">
      <c r="B53" s="26"/>
      <c r="C53" s="34"/>
      <c r="D53" s="34"/>
      <c r="E53" s="34"/>
      <c r="F53" s="34"/>
      <c r="G53" s="34"/>
      <c r="H53" s="34"/>
      <c r="I53" s="51"/>
      <c r="J53" s="59"/>
      <c r="K53" s="59"/>
      <c r="L53" s="71"/>
      <c r="M53" s="84"/>
      <c r="N53" s="96"/>
      <c r="O53" s="96"/>
      <c r="P53" s="110"/>
      <c r="Q53" s="123"/>
      <c r="R53" s="96"/>
      <c r="S53" s="96"/>
      <c r="T53" s="151"/>
      <c r="W53" s="26"/>
      <c r="X53" s="34"/>
      <c r="Y53" s="34"/>
      <c r="Z53" s="34"/>
      <c r="AA53" s="34"/>
      <c r="AB53" s="34"/>
      <c r="AC53" s="34"/>
      <c r="AD53" s="51"/>
      <c r="AE53" s="59"/>
      <c r="AF53" s="59"/>
      <c r="AG53" s="71"/>
      <c r="AH53" s="82"/>
      <c r="AI53" s="94"/>
      <c r="AJ53" s="94"/>
      <c r="AK53" s="108"/>
      <c r="AL53" s="83"/>
      <c r="AM53" s="94"/>
      <c r="AN53" s="94"/>
      <c r="AO53" s="149"/>
      <c r="AR53" s="26"/>
      <c r="AS53" s="34"/>
      <c r="AT53" s="34"/>
      <c r="AU53" s="34"/>
      <c r="AV53" s="34"/>
      <c r="AW53" s="34"/>
      <c r="AX53" s="34"/>
      <c r="AY53" s="51"/>
      <c r="AZ53" s="59"/>
      <c r="BA53" s="59"/>
      <c r="BB53" s="71"/>
      <c r="BC53" s="82"/>
      <c r="BD53" s="94"/>
      <c r="BE53" s="94"/>
      <c r="BF53" s="108"/>
      <c r="BG53" s="83"/>
      <c r="BH53" s="94"/>
      <c r="BI53" s="94"/>
      <c r="BJ53" s="149"/>
      <c r="BM53" s="26"/>
      <c r="BN53" s="34"/>
      <c r="BO53" s="34"/>
      <c r="BP53" s="34"/>
      <c r="BQ53" s="34"/>
      <c r="BR53" s="34"/>
      <c r="BS53" s="34"/>
      <c r="BT53" s="258"/>
      <c r="BU53" s="260"/>
      <c r="BV53" s="260"/>
      <c r="BW53" s="283"/>
      <c r="BX53" s="83"/>
      <c r="BY53" s="94"/>
      <c r="BZ53" s="94"/>
      <c r="CA53" s="149"/>
    </row>
    <row r="54" spans="2:83">
      <c r="B54" s="25"/>
      <c r="C54" s="34"/>
      <c r="D54" s="34"/>
      <c r="E54" s="34"/>
      <c r="F54" s="34"/>
      <c r="G54" s="34"/>
      <c r="H54" s="34"/>
      <c r="I54" s="51"/>
      <c r="J54" s="59"/>
      <c r="K54" s="59"/>
      <c r="L54" s="71"/>
      <c r="M54" s="84"/>
      <c r="N54" s="96"/>
      <c r="O54" s="96"/>
      <c r="P54" s="110"/>
      <c r="Q54" s="84"/>
      <c r="R54" s="96"/>
      <c r="S54" s="96"/>
      <c r="T54" s="151"/>
      <c r="W54" s="25"/>
      <c r="X54" s="34"/>
      <c r="Y54" s="34"/>
      <c r="Z54" s="34"/>
      <c r="AA54" s="34"/>
      <c r="AB54" s="34"/>
      <c r="AC54" s="34"/>
      <c r="AD54" s="51"/>
      <c r="AE54" s="59"/>
      <c r="AF54" s="59"/>
      <c r="AG54" s="71"/>
      <c r="AH54" s="82"/>
      <c r="AI54" s="94"/>
      <c r="AJ54" s="94"/>
      <c r="AK54" s="108"/>
      <c r="AL54" s="82"/>
      <c r="AM54" s="94"/>
      <c r="AN54" s="94"/>
      <c r="AO54" s="149"/>
      <c r="AR54" s="25"/>
      <c r="AS54" s="34"/>
      <c r="AT54" s="34"/>
      <c r="AU54" s="34"/>
      <c r="AV54" s="34"/>
      <c r="AW54" s="34"/>
      <c r="AX54" s="34"/>
      <c r="AY54" s="51"/>
      <c r="AZ54" s="59"/>
      <c r="BA54" s="59"/>
      <c r="BB54" s="71"/>
      <c r="BC54" s="82"/>
      <c r="BD54" s="94"/>
      <c r="BE54" s="94"/>
      <c r="BF54" s="108"/>
      <c r="BG54" s="82"/>
      <c r="BH54" s="94"/>
      <c r="BI54" s="94"/>
      <c r="BJ54" s="149"/>
      <c r="BM54" s="25"/>
      <c r="BN54" s="34"/>
      <c r="BO54" s="34"/>
      <c r="BP54" s="34"/>
      <c r="BQ54" s="34"/>
      <c r="BR54" s="34"/>
      <c r="BS54" s="34"/>
      <c r="BT54" s="82"/>
      <c r="BU54" s="94"/>
      <c r="BV54" s="94"/>
      <c r="BW54" s="108"/>
      <c r="BX54" s="82"/>
      <c r="BY54" s="94"/>
      <c r="BZ54" s="94"/>
      <c r="CA54" s="149"/>
    </row>
    <row r="55" spans="2:83">
      <c r="B55" s="26"/>
      <c r="C55" s="44"/>
      <c r="D55" s="44"/>
      <c r="E55" s="44"/>
      <c r="F55" s="44"/>
      <c r="G55" s="44"/>
      <c r="H55" s="44"/>
      <c r="I55" s="56"/>
      <c r="J55" s="64"/>
      <c r="K55" s="64"/>
      <c r="L55" s="76"/>
      <c r="M55" s="85"/>
      <c r="N55" s="97"/>
      <c r="O55" s="97"/>
      <c r="P55" s="111"/>
      <c r="Q55" s="85"/>
      <c r="R55" s="97"/>
      <c r="S55" s="97"/>
      <c r="T55" s="152"/>
      <c r="W55" s="26"/>
      <c r="X55" s="44"/>
      <c r="Y55" s="44"/>
      <c r="Z55" s="44"/>
      <c r="AA55" s="44"/>
      <c r="AB55" s="44"/>
      <c r="AC55" s="44"/>
      <c r="AD55" s="56"/>
      <c r="AE55" s="64"/>
      <c r="AF55" s="64"/>
      <c r="AG55" s="76"/>
      <c r="AH55" s="124"/>
      <c r="AI55" s="133"/>
      <c r="AJ55" s="133"/>
      <c r="AK55" s="181"/>
      <c r="AL55" s="124"/>
      <c r="AM55" s="133"/>
      <c r="AN55" s="133"/>
      <c r="AO55" s="175"/>
      <c r="AR55" s="26"/>
      <c r="AS55" s="44"/>
      <c r="AT55" s="44"/>
      <c r="AU55" s="44"/>
      <c r="AV55" s="44"/>
      <c r="AW55" s="44"/>
      <c r="AX55" s="44"/>
      <c r="AY55" s="56"/>
      <c r="AZ55" s="64"/>
      <c r="BA55" s="64"/>
      <c r="BB55" s="76"/>
      <c r="BC55" s="124"/>
      <c r="BD55" s="133"/>
      <c r="BE55" s="133"/>
      <c r="BF55" s="181"/>
      <c r="BG55" s="124"/>
      <c r="BH55" s="133"/>
      <c r="BI55" s="133"/>
      <c r="BJ55" s="175"/>
      <c r="BM55" s="26"/>
      <c r="BN55" s="44"/>
      <c r="BO55" s="44"/>
      <c r="BP55" s="44"/>
      <c r="BQ55" s="44"/>
      <c r="BR55" s="44"/>
      <c r="BS55" s="44"/>
      <c r="BT55" s="124"/>
      <c r="BU55" s="133"/>
      <c r="BV55" s="133"/>
      <c r="BW55" s="181"/>
      <c r="BX55" s="124"/>
      <c r="BY55" s="133"/>
      <c r="BZ55" s="133"/>
      <c r="CA55" s="175"/>
    </row>
    <row r="56" spans="2:83">
      <c r="B56" s="25" t="s">
        <v>295</v>
      </c>
      <c r="C56" s="45"/>
      <c r="D56" s="45"/>
      <c r="E56" s="45"/>
      <c r="F56" s="45"/>
      <c r="G56" s="45"/>
      <c r="H56" s="45"/>
      <c r="I56" s="51"/>
      <c r="J56" s="59"/>
      <c r="K56" s="59"/>
      <c r="L56" s="71"/>
      <c r="M56" s="86">
        <f>SUM(M50:P55)</f>
        <v>0</v>
      </c>
      <c r="N56" s="98"/>
      <c r="O56" s="98"/>
      <c r="P56" s="112"/>
      <c r="Q56" s="86">
        <f>SUM(Q50:T55)</f>
        <v>0</v>
      </c>
      <c r="R56" s="98"/>
      <c r="S56" s="98"/>
      <c r="T56" s="153"/>
      <c r="W56" s="25" t="s">
        <v>295</v>
      </c>
      <c r="X56" s="45"/>
      <c r="Y56" s="45"/>
      <c r="Z56" s="45"/>
      <c r="AA56" s="45"/>
      <c r="AB56" s="45"/>
      <c r="AC56" s="45"/>
      <c r="AD56" s="51"/>
      <c r="AE56" s="59"/>
      <c r="AF56" s="59"/>
      <c r="AG56" s="71"/>
      <c r="AH56" s="86">
        <f>SUM(AH50:AK55)</f>
        <v>0</v>
      </c>
      <c r="AI56" s="98"/>
      <c r="AJ56" s="98"/>
      <c r="AK56" s="112"/>
      <c r="AL56" s="86">
        <f>SUM(AL50:AO55)</f>
        <v>0</v>
      </c>
      <c r="AM56" s="98"/>
      <c r="AN56" s="98"/>
      <c r="AO56" s="153"/>
      <c r="AR56" s="25" t="s">
        <v>295</v>
      </c>
      <c r="AS56" s="45"/>
      <c r="AT56" s="45"/>
      <c r="AU56" s="45"/>
      <c r="AV56" s="45"/>
      <c r="AW56" s="45"/>
      <c r="AX56" s="45"/>
      <c r="AY56" s="51"/>
      <c r="AZ56" s="59"/>
      <c r="BA56" s="59"/>
      <c r="BB56" s="71"/>
      <c r="BC56" s="207">
        <f>SUM(BC50:BF55)</f>
        <v>0</v>
      </c>
      <c r="BD56" s="209"/>
      <c r="BE56" s="209"/>
      <c r="BF56" s="211"/>
      <c r="BG56" s="207">
        <f>SUM(BG50:BJ55)</f>
        <v>0</v>
      </c>
      <c r="BH56" s="209"/>
      <c r="BI56" s="209"/>
      <c r="BJ56" s="219"/>
      <c r="BM56" s="25" t="s">
        <v>295</v>
      </c>
      <c r="BN56" s="45"/>
      <c r="BO56" s="45"/>
      <c r="BP56" s="45"/>
      <c r="BQ56" s="45"/>
      <c r="BR56" s="45"/>
      <c r="BS56" s="45"/>
      <c r="BT56" s="259">
        <f>SUM(BT50:BW55)</f>
        <v>0</v>
      </c>
      <c r="BU56" s="261"/>
      <c r="BV56" s="261"/>
      <c r="BW56" s="284"/>
      <c r="BX56" s="125">
        <f>SUM(BX50:CA55)</f>
        <v>0</v>
      </c>
      <c r="BY56" s="134"/>
      <c r="BZ56" s="134"/>
      <c r="CA56" s="176"/>
    </row>
    <row r="57" spans="2:83">
      <c r="B57" s="9"/>
      <c r="C57" s="34"/>
      <c r="D57" s="34"/>
      <c r="E57" s="34"/>
      <c r="F57" s="34"/>
      <c r="G57" s="34"/>
      <c r="H57" s="34"/>
      <c r="I57" s="51"/>
      <c r="J57" s="59"/>
      <c r="K57" s="59"/>
      <c r="L57" s="71"/>
      <c r="M57" s="86"/>
      <c r="N57" s="98"/>
      <c r="O57" s="98"/>
      <c r="P57" s="112"/>
      <c r="Q57" s="86"/>
      <c r="R57" s="98"/>
      <c r="S57" s="98"/>
      <c r="T57" s="153"/>
      <c r="W57" s="9"/>
      <c r="X57" s="34"/>
      <c r="Y57" s="34"/>
      <c r="Z57" s="34"/>
      <c r="AA57" s="34"/>
      <c r="AB57" s="34"/>
      <c r="AC57" s="34"/>
      <c r="AD57" s="51"/>
      <c r="AE57" s="59"/>
      <c r="AF57" s="59"/>
      <c r="AG57" s="71"/>
      <c r="AH57" s="86"/>
      <c r="AI57" s="98"/>
      <c r="AJ57" s="98"/>
      <c r="AK57" s="112"/>
      <c r="AL57" s="86"/>
      <c r="AM57" s="98"/>
      <c r="AN57" s="98"/>
      <c r="AO57" s="153"/>
      <c r="AR57" s="9"/>
      <c r="AS57" s="34"/>
      <c r="AT57" s="34"/>
      <c r="AU57" s="34"/>
      <c r="AV57" s="34"/>
      <c r="AW57" s="34"/>
      <c r="AX57" s="34"/>
      <c r="AY57" s="51"/>
      <c r="AZ57" s="59"/>
      <c r="BA57" s="59"/>
      <c r="BB57" s="71"/>
      <c r="BC57" s="207"/>
      <c r="BD57" s="209"/>
      <c r="BE57" s="209"/>
      <c r="BF57" s="211"/>
      <c r="BG57" s="207"/>
      <c r="BH57" s="209"/>
      <c r="BI57" s="209"/>
      <c r="BJ57" s="219"/>
      <c r="BM57" s="9"/>
      <c r="BN57" s="34"/>
      <c r="BO57" s="34"/>
      <c r="BP57" s="34"/>
      <c r="BQ57" s="34"/>
      <c r="BR57" s="34"/>
      <c r="BS57" s="34"/>
      <c r="BT57" s="125"/>
      <c r="BU57" s="134"/>
      <c r="BV57" s="134"/>
      <c r="BW57" s="189"/>
      <c r="BX57" s="125"/>
      <c r="BY57" s="134"/>
      <c r="BZ57" s="134"/>
      <c r="CA57" s="176"/>
    </row>
    <row r="58" spans="2:83" ht="12.75">
      <c r="B58" s="18"/>
      <c r="C58" s="43"/>
      <c r="D58" s="43"/>
      <c r="E58" s="43"/>
      <c r="F58" s="43"/>
      <c r="G58" s="43"/>
      <c r="H58" s="43"/>
      <c r="I58" s="57"/>
      <c r="J58" s="65"/>
      <c r="K58" s="65"/>
      <c r="L58" s="77"/>
      <c r="M58" s="87"/>
      <c r="N58" s="99"/>
      <c r="O58" s="99"/>
      <c r="P58" s="113"/>
      <c r="Q58" s="87"/>
      <c r="R58" s="99"/>
      <c r="S58" s="99"/>
      <c r="T58" s="154"/>
      <c r="W58" s="18"/>
      <c r="X58" s="43"/>
      <c r="Y58" s="43"/>
      <c r="Z58" s="43"/>
      <c r="AA58" s="43"/>
      <c r="AB58" s="43"/>
      <c r="AC58" s="43"/>
      <c r="AD58" s="57"/>
      <c r="AE58" s="65"/>
      <c r="AF58" s="65"/>
      <c r="AG58" s="77"/>
      <c r="AH58" s="87"/>
      <c r="AI58" s="99"/>
      <c r="AJ58" s="99"/>
      <c r="AK58" s="113"/>
      <c r="AL58" s="87"/>
      <c r="AM58" s="99"/>
      <c r="AN58" s="99"/>
      <c r="AO58" s="154"/>
      <c r="AR58" s="18"/>
      <c r="AS58" s="43"/>
      <c r="AT58" s="43"/>
      <c r="AU58" s="43"/>
      <c r="AV58" s="43"/>
      <c r="AW58" s="43"/>
      <c r="AX58" s="43"/>
      <c r="AY58" s="57"/>
      <c r="AZ58" s="65"/>
      <c r="BA58" s="65"/>
      <c r="BB58" s="77"/>
      <c r="BC58" s="208"/>
      <c r="BD58" s="210"/>
      <c r="BE58" s="210"/>
      <c r="BF58" s="212"/>
      <c r="BG58" s="208"/>
      <c r="BH58" s="210"/>
      <c r="BI58" s="210"/>
      <c r="BJ58" s="220"/>
      <c r="BM58" s="18"/>
      <c r="BN58" s="43"/>
      <c r="BO58" s="43"/>
      <c r="BP58" s="43"/>
      <c r="BQ58" s="43"/>
      <c r="BR58" s="43"/>
      <c r="BS58" s="43"/>
      <c r="BT58" s="126"/>
      <c r="BU58" s="135"/>
      <c r="BV58" s="135"/>
      <c r="BW58" s="190"/>
      <c r="BX58" s="126"/>
      <c r="BY58" s="135"/>
      <c r="BZ58" s="135"/>
      <c r="CA58" s="177"/>
    </row>
    <row r="59" spans="2:83" ht="13.2">
      <c r="B59" s="27"/>
      <c r="C59" s="27"/>
      <c r="D59" s="27"/>
      <c r="E59" s="27"/>
      <c r="F59" s="27"/>
      <c r="G59" s="27"/>
      <c r="H59" s="27"/>
      <c r="I59" s="27"/>
      <c r="J59" s="27"/>
      <c r="K59" s="27"/>
      <c r="L59" s="27"/>
      <c r="M59" s="88" t="s">
        <v>263</v>
      </c>
      <c r="N59" s="88"/>
      <c r="O59" s="88"/>
      <c r="P59" s="88"/>
      <c r="Q59" s="88" t="s">
        <v>266</v>
      </c>
      <c r="R59" s="88"/>
      <c r="S59" s="88"/>
      <c r="T59" s="88"/>
      <c r="W59" s="27"/>
      <c r="X59" s="27"/>
      <c r="Y59" s="27"/>
      <c r="Z59" s="27"/>
      <c r="AA59" s="27"/>
      <c r="AB59" s="27"/>
      <c r="AC59" s="27"/>
      <c r="AD59" s="27"/>
      <c r="AE59" s="27"/>
      <c r="AF59" s="27"/>
      <c r="AG59" s="27"/>
      <c r="AH59" s="88" t="s">
        <v>159</v>
      </c>
      <c r="AI59" s="88"/>
      <c r="AJ59" s="88"/>
      <c r="AK59" s="88"/>
      <c r="AL59" s="88" t="s">
        <v>161</v>
      </c>
      <c r="AM59" s="88"/>
      <c r="AN59" s="88"/>
      <c r="AO59" s="88"/>
      <c r="AR59" s="27"/>
      <c r="AS59" s="27"/>
      <c r="AT59" s="27"/>
      <c r="AU59" s="27"/>
      <c r="AV59" s="27"/>
      <c r="AW59" s="27"/>
      <c r="AX59" s="27"/>
      <c r="AY59" s="27"/>
      <c r="AZ59" s="27"/>
      <c r="BA59" s="27"/>
      <c r="BB59" s="27"/>
      <c r="BC59" s="88" t="s">
        <v>16</v>
      </c>
      <c r="BD59" s="88"/>
      <c r="BE59" s="88"/>
      <c r="BF59" s="88"/>
      <c r="BG59" s="88" t="s">
        <v>310</v>
      </c>
      <c r="BH59" s="88"/>
      <c r="BI59" s="88"/>
      <c r="BJ59" s="88"/>
      <c r="BM59" s="27"/>
      <c r="BN59" s="27"/>
      <c r="BO59" s="27"/>
      <c r="BP59" s="27"/>
      <c r="BQ59" s="27"/>
      <c r="BR59" s="27"/>
      <c r="BS59" s="27"/>
      <c r="BT59" s="88" t="s">
        <v>164</v>
      </c>
      <c r="BU59" s="88"/>
      <c r="BV59" s="88"/>
      <c r="BW59" s="88"/>
      <c r="BX59" s="88" t="s">
        <v>166</v>
      </c>
      <c r="BY59" s="88"/>
      <c r="BZ59" s="88"/>
      <c r="CA59" s="88"/>
    </row>
    <row r="60" spans="2:83">
      <c r="B60" s="28" t="s">
        <v>321</v>
      </c>
      <c r="C60" s="28"/>
      <c r="D60" s="28"/>
      <c r="E60" s="28"/>
      <c r="F60" s="28"/>
      <c r="G60" s="28"/>
      <c r="H60" s="28"/>
      <c r="I60" s="28"/>
      <c r="J60" s="28"/>
      <c r="K60" s="28"/>
      <c r="L60" s="28"/>
      <c r="M60" s="28"/>
      <c r="N60" s="28"/>
      <c r="O60" s="28"/>
      <c r="P60" s="28"/>
      <c r="Q60" s="28"/>
      <c r="R60" s="28"/>
      <c r="S60" s="28"/>
      <c r="T60" s="28"/>
      <c r="W60" s="28" t="s">
        <v>321</v>
      </c>
      <c r="AR60" s="28" t="s">
        <v>321</v>
      </c>
      <c r="BM60" s="28" t="s">
        <v>321</v>
      </c>
    </row>
    <row r="61" spans="2:83">
      <c r="B61" s="29" t="s">
        <v>322</v>
      </c>
      <c r="C61" s="29"/>
      <c r="D61" s="29"/>
      <c r="E61" s="29"/>
      <c r="F61" s="29"/>
      <c r="G61" s="29"/>
      <c r="H61" s="29"/>
      <c r="I61" s="29"/>
      <c r="J61" s="29"/>
      <c r="K61" s="29"/>
      <c r="L61" s="29"/>
      <c r="M61" s="29"/>
      <c r="N61" s="29"/>
      <c r="O61" s="29"/>
      <c r="P61" s="29"/>
      <c r="Q61" s="29"/>
      <c r="R61" s="29"/>
      <c r="S61" s="29"/>
      <c r="T61" s="29"/>
      <c r="W61" s="29" t="s">
        <v>281</v>
      </c>
      <c r="X61" s="29"/>
      <c r="Y61" s="29"/>
      <c r="Z61" s="29"/>
      <c r="AA61" s="29"/>
      <c r="AB61" s="29"/>
      <c r="AC61" s="29"/>
      <c r="AD61" s="29"/>
      <c r="AE61" s="29"/>
      <c r="AF61" s="29"/>
      <c r="AG61" s="29"/>
      <c r="AH61" s="29"/>
      <c r="AI61" s="29"/>
      <c r="AJ61" s="29"/>
      <c r="AK61" s="29"/>
      <c r="AL61" s="29"/>
      <c r="AM61" s="29"/>
      <c r="AN61" s="29"/>
      <c r="AO61" s="29"/>
      <c r="AR61" s="29" t="s">
        <v>96</v>
      </c>
      <c r="AS61" s="29"/>
      <c r="AT61" s="29"/>
      <c r="AU61" s="29"/>
      <c r="AV61" s="29"/>
      <c r="AW61" s="29"/>
      <c r="AX61" s="29"/>
      <c r="AY61" s="29"/>
      <c r="AZ61" s="29"/>
      <c r="BA61" s="29"/>
      <c r="BB61" s="29"/>
      <c r="BC61" s="29"/>
      <c r="BD61" s="29"/>
      <c r="BE61" s="29"/>
      <c r="BF61" s="29"/>
      <c r="BG61" s="29"/>
      <c r="BH61" s="29"/>
      <c r="BI61" s="29"/>
      <c r="BJ61" s="29"/>
      <c r="BM61" s="29" t="s">
        <v>163</v>
      </c>
      <c r="BN61" s="29"/>
      <c r="BO61" s="29"/>
      <c r="BP61" s="29"/>
      <c r="BQ61" s="29"/>
      <c r="BR61" s="29"/>
      <c r="BS61" s="29"/>
      <c r="BT61" s="29"/>
      <c r="BU61" s="29"/>
      <c r="BV61" s="29"/>
      <c r="BW61" s="29"/>
      <c r="BX61" s="29"/>
      <c r="BY61" s="29"/>
      <c r="BZ61" s="29"/>
      <c r="CA61" s="29"/>
      <c r="CB61" s="195"/>
      <c r="CC61" s="195"/>
      <c r="CD61" s="195"/>
      <c r="CE61" s="195"/>
    </row>
    <row r="62" spans="2:83">
      <c r="B62" s="29"/>
      <c r="C62" s="29"/>
      <c r="D62" s="29"/>
      <c r="E62" s="29"/>
      <c r="F62" s="29"/>
      <c r="G62" s="29"/>
      <c r="H62" s="29"/>
      <c r="I62" s="29"/>
      <c r="J62" s="29"/>
      <c r="K62" s="29"/>
      <c r="L62" s="29"/>
      <c r="M62" s="29"/>
      <c r="N62" s="29"/>
      <c r="O62" s="29"/>
      <c r="P62" s="29"/>
      <c r="Q62" s="29"/>
      <c r="R62" s="29"/>
      <c r="S62" s="29"/>
      <c r="T62" s="29"/>
      <c r="W62" s="29"/>
      <c r="X62" s="29"/>
      <c r="Y62" s="29"/>
      <c r="Z62" s="29"/>
      <c r="AA62" s="29"/>
      <c r="AB62" s="29"/>
      <c r="AC62" s="29"/>
      <c r="AD62" s="29"/>
      <c r="AE62" s="29"/>
      <c r="AF62" s="29"/>
      <c r="AG62" s="29"/>
      <c r="AH62" s="29"/>
      <c r="AI62" s="29"/>
      <c r="AJ62" s="29"/>
      <c r="AK62" s="29"/>
      <c r="AL62" s="29"/>
      <c r="AM62" s="29"/>
      <c r="AN62" s="29"/>
      <c r="AO62" s="29"/>
      <c r="AR62" s="29"/>
      <c r="AS62" s="29"/>
      <c r="AT62" s="29"/>
      <c r="AU62" s="29"/>
      <c r="AV62" s="29"/>
      <c r="AW62" s="29"/>
      <c r="AX62" s="29"/>
      <c r="AY62" s="29"/>
      <c r="AZ62" s="29"/>
      <c r="BA62" s="29"/>
      <c r="BB62" s="29"/>
      <c r="BC62" s="29"/>
      <c r="BD62" s="29"/>
      <c r="BE62" s="29"/>
      <c r="BF62" s="29"/>
      <c r="BG62" s="29"/>
      <c r="BH62" s="29"/>
      <c r="BI62" s="29"/>
      <c r="BJ62" s="29"/>
      <c r="BM62" s="29"/>
      <c r="BN62" s="29"/>
      <c r="BO62" s="29"/>
      <c r="BP62" s="29"/>
      <c r="BQ62" s="29"/>
      <c r="BR62" s="29"/>
      <c r="BS62" s="29"/>
      <c r="BT62" s="29"/>
      <c r="BU62" s="29"/>
      <c r="BV62" s="29"/>
      <c r="BW62" s="29"/>
      <c r="BX62" s="29"/>
      <c r="BY62" s="29"/>
      <c r="BZ62" s="29"/>
      <c r="CA62" s="29"/>
      <c r="CB62" s="195"/>
      <c r="CC62" s="195"/>
      <c r="CD62" s="195"/>
      <c r="CE62" s="195"/>
    </row>
    <row r="63" spans="2:83">
      <c r="B63" s="29" t="s">
        <v>283</v>
      </c>
      <c r="C63" s="29"/>
      <c r="D63" s="29"/>
      <c r="E63" s="29"/>
      <c r="F63" s="29"/>
      <c r="G63" s="29"/>
      <c r="H63" s="29"/>
      <c r="I63" s="29"/>
      <c r="J63" s="29"/>
      <c r="K63" s="29"/>
      <c r="L63" s="29"/>
      <c r="M63" s="29"/>
      <c r="N63" s="29"/>
      <c r="O63" s="29"/>
      <c r="P63" s="29"/>
      <c r="Q63" s="29"/>
      <c r="R63" s="29"/>
      <c r="S63" s="29"/>
      <c r="T63" s="29"/>
      <c r="W63" s="29" t="s">
        <v>271</v>
      </c>
      <c r="X63" s="29"/>
      <c r="Y63" s="29"/>
      <c r="Z63" s="29"/>
      <c r="AA63" s="29"/>
      <c r="AB63" s="29"/>
      <c r="AC63" s="29"/>
      <c r="AD63" s="29"/>
      <c r="AE63" s="29"/>
      <c r="AF63" s="29"/>
      <c r="AG63" s="29"/>
      <c r="AH63" s="29"/>
      <c r="AI63" s="29"/>
      <c r="AJ63" s="29"/>
      <c r="AK63" s="29"/>
      <c r="AL63" s="29"/>
      <c r="AM63" s="29"/>
      <c r="AN63" s="29"/>
      <c r="AO63" s="29"/>
      <c r="AR63" s="194" t="s">
        <v>121</v>
      </c>
      <c r="AS63" s="195"/>
      <c r="AT63" s="195"/>
      <c r="AU63" s="195"/>
      <c r="AV63" s="195"/>
      <c r="AW63" s="195"/>
      <c r="AX63" s="195"/>
      <c r="AY63" s="195"/>
      <c r="AZ63" s="195"/>
      <c r="BA63" s="195"/>
      <c r="BB63" s="195"/>
      <c r="BC63" s="195"/>
      <c r="BD63" s="195"/>
      <c r="BE63" s="195"/>
      <c r="BF63" s="195"/>
      <c r="BG63" s="195"/>
      <c r="BH63" s="195"/>
      <c r="BI63" s="195"/>
      <c r="BJ63" s="195"/>
      <c r="BM63" s="29"/>
      <c r="BN63" s="29"/>
      <c r="BO63" s="29"/>
      <c r="BP63" s="29"/>
      <c r="BQ63" s="29"/>
      <c r="BR63" s="29"/>
      <c r="BS63" s="29"/>
      <c r="BT63" s="29"/>
      <c r="BU63" s="29"/>
      <c r="BV63" s="29"/>
      <c r="BW63" s="29"/>
      <c r="BX63" s="29"/>
      <c r="BY63" s="29"/>
      <c r="BZ63" s="29"/>
      <c r="CA63" s="29"/>
    </row>
    <row r="64" spans="2:83">
      <c r="B64" s="29"/>
      <c r="C64" s="29"/>
      <c r="D64" s="29"/>
      <c r="E64" s="29"/>
      <c r="F64" s="29"/>
      <c r="G64" s="29"/>
      <c r="H64" s="29"/>
      <c r="I64" s="29"/>
      <c r="J64" s="29"/>
      <c r="K64" s="29"/>
      <c r="L64" s="29"/>
      <c r="M64" s="29"/>
      <c r="N64" s="29"/>
      <c r="O64" s="29"/>
      <c r="P64" s="29"/>
      <c r="Q64" s="29"/>
      <c r="R64" s="29"/>
      <c r="S64" s="29"/>
      <c r="T64" s="29"/>
      <c r="W64" s="29"/>
      <c r="X64" s="29"/>
      <c r="Y64" s="29"/>
      <c r="Z64" s="29"/>
      <c r="AA64" s="29"/>
      <c r="AB64" s="29"/>
      <c r="AC64" s="29"/>
      <c r="AD64" s="29"/>
      <c r="AE64" s="29"/>
      <c r="AF64" s="29"/>
      <c r="AG64" s="29"/>
      <c r="AH64" s="29"/>
      <c r="AI64" s="29"/>
      <c r="AJ64" s="29"/>
      <c r="AK64" s="29"/>
      <c r="AL64" s="29"/>
      <c r="AM64" s="29"/>
      <c r="AN64" s="29"/>
      <c r="AO64" s="29"/>
      <c r="AR64" s="195"/>
      <c r="AS64" s="195"/>
      <c r="AT64" s="195"/>
      <c r="AU64" s="195"/>
      <c r="AV64" s="195"/>
      <c r="AW64" s="195"/>
      <c r="AX64" s="195"/>
      <c r="AY64" s="195"/>
      <c r="AZ64" s="195"/>
      <c r="BA64" s="195"/>
      <c r="BB64" s="195"/>
      <c r="BC64" s="195"/>
      <c r="BD64" s="195"/>
      <c r="BE64" s="195"/>
      <c r="BF64" s="195"/>
      <c r="BG64" s="195"/>
      <c r="BH64" s="195"/>
      <c r="BI64" s="195"/>
      <c r="BJ64" s="195"/>
    </row>
    <row r="65" spans="2:96">
      <c r="B65" s="29" t="s">
        <v>347</v>
      </c>
      <c r="C65" s="29"/>
      <c r="D65" s="29"/>
      <c r="E65" s="29"/>
      <c r="F65" s="29"/>
      <c r="G65" s="29"/>
      <c r="H65" s="29"/>
      <c r="I65" s="29"/>
      <c r="J65" s="29"/>
      <c r="K65" s="29"/>
      <c r="L65" s="29"/>
      <c r="M65" s="29"/>
      <c r="N65" s="29"/>
      <c r="O65" s="29"/>
      <c r="P65" s="29"/>
      <c r="Q65" s="29"/>
      <c r="R65" s="29"/>
      <c r="S65" s="29"/>
      <c r="T65" s="29"/>
      <c r="W65" s="29" t="s">
        <v>324</v>
      </c>
      <c r="X65" s="29"/>
      <c r="Y65" s="29"/>
      <c r="Z65" s="29"/>
      <c r="AA65" s="29"/>
      <c r="AB65" s="29"/>
      <c r="AC65" s="29"/>
      <c r="AD65" s="29"/>
      <c r="AE65" s="29"/>
      <c r="AF65" s="29"/>
      <c r="AG65" s="29"/>
      <c r="AH65" s="29"/>
      <c r="AI65" s="29"/>
      <c r="AJ65" s="29"/>
      <c r="AK65" s="29"/>
      <c r="AL65" s="29"/>
      <c r="AM65" s="29"/>
      <c r="AN65" s="29"/>
      <c r="AO65" s="29"/>
      <c r="AR65" s="195"/>
      <c r="AS65" s="195"/>
      <c r="AT65" s="195"/>
      <c r="AU65" s="195"/>
      <c r="AV65" s="195"/>
      <c r="AW65" s="195"/>
      <c r="AX65" s="195"/>
      <c r="AY65" s="195"/>
      <c r="AZ65" s="195"/>
      <c r="BA65" s="195"/>
      <c r="BB65" s="195"/>
      <c r="BC65" s="195"/>
      <c r="BD65" s="195"/>
      <c r="BE65" s="195"/>
      <c r="BF65" s="195"/>
      <c r="BG65" s="195"/>
      <c r="BH65" s="195"/>
      <c r="BI65" s="195"/>
      <c r="BJ65" s="195"/>
    </row>
    <row r="66" spans="2:96">
      <c r="B66" s="29"/>
      <c r="C66" s="29"/>
      <c r="D66" s="29"/>
      <c r="E66" s="29"/>
      <c r="F66" s="29"/>
      <c r="G66" s="29"/>
      <c r="H66" s="29"/>
      <c r="I66" s="29"/>
      <c r="J66" s="29"/>
      <c r="K66" s="29"/>
      <c r="L66" s="29"/>
      <c r="M66" s="29"/>
      <c r="N66" s="29"/>
      <c r="O66" s="29"/>
      <c r="P66" s="29"/>
      <c r="Q66" s="29"/>
      <c r="R66" s="29"/>
      <c r="S66" s="29"/>
      <c r="T66" s="29"/>
      <c r="W66" s="29"/>
      <c r="X66" s="29"/>
      <c r="Y66" s="29"/>
      <c r="Z66" s="29"/>
      <c r="AA66" s="29"/>
      <c r="AB66" s="29"/>
      <c r="AC66" s="29"/>
      <c r="AD66" s="29"/>
      <c r="AE66" s="29"/>
      <c r="AF66" s="29"/>
      <c r="AG66" s="29"/>
      <c r="AH66" s="29"/>
      <c r="AI66" s="29"/>
      <c r="AJ66" s="29"/>
      <c r="AK66" s="29"/>
      <c r="AL66" s="29"/>
      <c r="AM66" s="29"/>
      <c r="AN66" s="29"/>
      <c r="AO66" s="29"/>
    </row>
    <row r="67" spans="2:96">
      <c r="B67" s="29"/>
      <c r="C67" s="29"/>
      <c r="D67" s="29"/>
      <c r="E67" s="29"/>
      <c r="F67" s="29"/>
      <c r="G67" s="29"/>
      <c r="H67" s="29"/>
      <c r="I67" s="29"/>
      <c r="J67" s="29"/>
      <c r="K67" s="29"/>
      <c r="L67" s="29"/>
      <c r="M67" s="29"/>
      <c r="N67" s="29"/>
      <c r="O67" s="29"/>
      <c r="P67" s="29"/>
      <c r="Q67" s="29"/>
      <c r="R67" s="29"/>
      <c r="S67" s="29"/>
      <c r="T67" s="29"/>
      <c r="W67" s="29"/>
      <c r="X67" s="29"/>
      <c r="Y67" s="29"/>
      <c r="Z67" s="29"/>
      <c r="AA67" s="29"/>
      <c r="AB67" s="29"/>
      <c r="AC67" s="29"/>
      <c r="AD67" s="29"/>
      <c r="AE67" s="29"/>
      <c r="AF67" s="29"/>
      <c r="AG67" s="29"/>
      <c r="AH67" s="29"/>
      <c r="AI67" s="29"/>
      <c r="AJ67" s="29"/>
      <c r="AK67" s="29"/>
      <c r="AL67" s="29"/>
      <c r="AM67" s="29"/>
      <c r="AN67" s="29"/>
      <c r="AO67" s="29"/>
      <c r="AR67" s="28"/>
    </row>
    <row r="69" spans="2:96" ht="12" customHeight="1"/>
    <row r="70" spans="2:96" ht="12" customHeight="1">
      <c r="B70" s="30" t="s">
        <v>327</v>
      </c>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row>
    <row r="71" spans="2:96" ht="12" customHeight="1">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row>
    <row r="72" spans="2:96" ht="12" customHeight="1">
      <c r="B72" s="32"/>
      <c r="C72" s="32"/>
      <c r="D72" s="32"/>
      <c r="E72" s="32"/>
      <c r="F72" s="32"/>
      <c r="G72" s="32"/>
      <c r="H72" s="32"/>
      <c r="I72" s="32"/>
      <c r="J72" s="32"/>
      <c r="K72" s="32"/>
      <c r="L72" s="32"/>
      <c r="M72" s="32"/>
      <c r="N72" s="32"/>
      <c r="O72" s="32"/>
      <c r="P72" s="32"/>
      <c r="Q72" s="32"/>
      <c r="R72" s="32"/>
      <c r="S72" s="32"/>
      <c r="T72" s="32"/>
      <c r="U72" s="164"/>
      <c r="V72" s="164"/>
      <c r="W72" s="164"/>
      <c r="X72" s="164"/>
      <c r="Y72" s="178"/>
      <c r="Z72" s="178"/>
      <c r="AA72" s="179" t="s">
        <v>103</v>
      </c>
      <c r="AB72" s="31"/>
      <c r="AC72" s="31"/>
      <c r="AD72" s="31"/>
      <c r="AE72" s="31"/>
      <c r="AF72" s="31"/>
      <c r="AG72" s="31"/>
      <c r="AH72" s="31"/>
      <c r="AI72" s="31"/>
      <c r="AJ72" s="31"/>
      <c r="AK72" s="31"/>
      <c r="AL72" s="31"/>
      <c r="AM72" s="31"/>
      <c r="AN72" s="31"/>
      <c r="AO72" s="31"/>
      <c r="AP72" s="31"/>
      <c r="AQ72" s="31"/>
      <c r="AR72" s="31"/>
      <c r="AS72" s="31"/>
      <c r="AT72" s="178"/>
      <c r="AU72" s="178"/>
      <c r="AV72" s="179" t="s">
        <v>202</v>
      </c>
      <c r="AW72" s="31"/>
      <c r="AX72" s="31"/>
      <c r="AY72" s="31"/>
      <c r="AZ72" s="31"/>
      <c r="BA72" s="31"/>
      <c r="BB72" s="31"/>
      <c r="BC72" s="31"/>
      <c r="BD72" s="31"/>
      <c r="BE72" s="31"/>
      <c r="BF72" s="31"/>
      <c r="BG72" s="31"/>
      <c r="BH72" s="31"/>
      <c r="BI72" s="31"/>
      <c r="BJ72" s="31"/>
      <c r="BK72" s="31"/>
      <c r="BL72" s="31"/>
      <c r="BM72" s="31"/>
      <c r="BN72" s="31"/>
    </row>
    <row r="73" spans="2:96" ht="12" customHeight="1">
      <c r="B73" s="32" t="s">
        <v>333</v>
      </c>
      <c r="C73" s="32"/>
      <c r="D73" s="32"/>
      <c r="E73" s="32"/>
      <c r="F73" s="32"/>
      <c r="G73" s="32"/>
      <c r="H73" s="32"/>
      <c r="I73" s="32"/>
      <c r="J73" s="32"/>
      <c r="K73" s="32"/>
      <c r="L73" s="32"/>
      <c r="M73" s="32"/>
      <c r="N73" s="32"/>
      <c r="O73" s="32"/>
      <c r="P73" s="32"/>
      <c r="Q73" s="32"/>
      <c r="R73" s="32"/>
      <c r="S73" s="32"/>
      <c r="T73" s="32"/>
      <c r="U73" s="164"/>
      <c r="V73" s="164"/>
      <c r="W73" s="164"/>
      <c r="X73" s="164"/>
      <c r="Y73" s="178"/>
      <c r="Z73" s="178"/>
      <c r="AA73" s="32"/>
      <c r="AB73" s="32"/>
      <c r="AC73" s="32"/>
      <c r="AD73" s="32"/>
      <c r="AE73" s="32"/>
      <c r="AF73" s="32"/>
      <c r="AG73" s="32"/>
      <c r="AH73" s="32"/>
      <c r="AI73" s="32"/>
      <c r="AJ73" s="32"/>
      <c r="AK73" s="32"/>
      <c r="AL73" s="32"/>
      <c r="AM73" s="32"/>
      <c r="AN73" s="32"/>
      <c r="AO73" s="32"/>
      <c r="AP73" s="32"/>
      <c r="AQ73" s="32"/>
      <c r="AR73" s="32"/>
      <c r="AS73" s="32"/>
      <c r="AT73" s="178"/>
      <c r="AU73" s="178"/>
      <c r="AV73" s="32"/>
      <c r="AW73" s="32"/>
      <c r="AX73" s="32"/>
      <c r="AY73" s="32"/>
      <c r="AZ73" s="32"/>
      <c r="BA73" s="32"/>
      <c r="BB73" s="32"/>
      <c r="BC73" s="32"/>
      <c r="BD73" s="32"/>
      <c r="BE73" s="32"/>
      <c r="BF73" s="32"/>
      <c r="BG73" s="32"/>
      <c r="BH73" s="32"/>
      <c r="BI73" s="32"/>
      <c r="BJ73" s="32"/>
      <c r="BK73" s="32"/>
      <c r="BL73" s="32"/>
      <c r="BM73" s="32"/>
      <c r="BN73" s="32"/>
    </row>
    <row r="74" spans="2:96" ht="12" customHeight="1">
      <c r="B74" s="31"/>
      <c r="C74" s="31"/>
      <c r="D74" s="31"/>
      <c r="E74" s="31"/>
      <c r="F74" s="31"/>
      <c r="G74" s="31"/>
      <c r="H74" s="31"/>
      <c r="I74" s="31"/>
      <c r="J74" s="31"/>
      <c r="K74" s="31"/>
      <c r="L74" s="31"/>
      <c r="M74" s="31"/>
      <c r="N74" s="31"/>
      <c r="O74" s="31"/>
      <c r="P74" s="31"/>
      <c r="Q74" s="31"/>
      <c r="R74" s="31"/>
      <c r="S74" s="31"/>
      <c r="T74" s="31"/>
      <c r="U74" s="164"/>
      <c r="V74" s="164"/>
      <c r="W74" s="164"/>
      <c r="X74" s="164"/>
      <c r="Y74" s="178"/>
      <c r="Z74" s="178"/>
      <c r="AA74" s="31"/>
      <c r="AB74" s="31"/>
      <c r="AC74" s="31"/>
      <c r="AD74" s="31"/>
      <c r="AE74" s="31"/>
      <c r="AF74" s="31"/>
      <c r="AG74" s="31"/>
      <c r="AH74" s="31"/>
      <c r="AI74" s="31"/>
      <c r="AJ74" s="31"/>
      <c r="AK74" s="31"/>
      <c r="AL74" s="31"/>
      <c r="AM74" s="31"/>
      <c r="AN74" s="31"/>
      <c r="AO74" s="31"/>
      <c r="AP74" s="31"/>
      <c r="AQ74" s="31"/>
      <c r="AR74" s="31"/>
      <c r="AS74" s="31"/>
      <c r="AT74" s="178"/>
      <c r="AU74" s="178"/>
      <c r="AV74" s="31"/>
      <c r="AW74" s="31"/>
      <c r="AX74" s="31"/>
      <c r="AY74" s="31"/>
      <c r="AZ74" s="31"/>
      <c r="BA74" s="31"/>
      <c r="BB74" s="31"/>
      <c r="BC74" s="31"/>
      <c r="BD74" s="31"/>
      <c r="BE74" s="31"/>
      <c r="BF74" s="31"/>
      <c r="BG74" s="31"/>
      <c r="BH74" s="31"/>
      <c r="BI74" s="31"/>
      <c r="BJ74" s="31"/>
      <c r="BK74" s="31"/>
      <c r="BL74" s="31"/>
      <c r="BM74" s="31"/>
      <c r="BN74" s="31"/>
      <c r="CN74" s="312" t="s">
        <v>167</v>
      </c>
      <c r="CO74" s="312"/>
      <c r="CR74" s="1" t="s">
        <v>22</v>
      </c>
    </row>
    <row r="75" spans="2:96" ht="12" customHeight="1">
      <c r="B75" s="24" t="s">
        <v>11</v>
      </c>
      <c r="C75" s="33"/>
      <c r="D75" s="33"/>
      <c r="E75" s="33"/>
      <c r="F75" s="33"/>
      <c r="G75" s="33"/>
      <c r="H75" s="33"/>
      <c r="I75" s="46" t="s">
        <v>326</v>
      </c>
      <c r="J75" s="27"/>
      <c r="K75" s="27"/>
      <c r="L75" s="70"/>
      <c r="M75" s="46" t="s">
        <v>236</v>
      </c>
      <c r="N75" s="27"/>
      <c r="O75" s="27"/>
      <c r="P75" s="70"/>
      <c r="Q75" s="81" t="s">
        <v>315</v>
      </c>
      <c r="R75" s="93"/>
      <c r="S75" s="93"/>
      <c r="T75" s="155"/>
      <c r="U75" s="131" t="s">
        <v>325</v>
      </c>
      <c r="V75" s="170"/>
      <c r="W75" s="170"/>
      <c r="X75" s="172"/>
      <c r="AA75" s="24" t="s">
        <v>11</v>
      </c>
      <c r="AB75" s="33"/>
      <c r="AC75" s="33"/>
      <c r="AD75" s="33"/>
      <c r="AE75" s="33"/>
      <c r="AF75" s="33"/>
      <c r="AG75" s="33"/>
      <c r="AH75" s="46" t="s">
        <v>305</v>
      </c>
      <c r="AI75" s="27"/>
      <c r="AJ75" s="27"/>
      <c r="AK75" s="70"/>
      <c r="AL75" s="81" t="s">
        <v>459</v>
      </c>
      <c r="AM75" s="93"/>
      <c r="AN75" s="93"/>
      <c r="AO75" s="107"/>
      <c r="AP75" s="81" t="s">
        <v>350</v>
      </c>
      <c r="AQ75" s="93"/>
      <c r="AR75" s="93"/>
      <c r="AS75" s="187"/>
      <c r="AV75" s="24" t="s">
        <v>11</v>
      </c>
      <c r="AW75" s="33"/>
      <c r="AX75" s="33"/>
      <c r="AY75" s="33"/>
      <c r="AZ75" s="33"/>
      <c r="BA75" s="33"/>
      <c r="BB75" s="33"/>
      <c r="BC75" s="46" t="s">
        <v>305</v>
      </c>
      <c r="BD75" s="27"/>
      <c r="BE75" s="27"/>
      <c r="BF75" s="70"/>
      <c r="BG75" s="81" t="s">
        <v>459</v>
      </c>
      <c r="BH75" s="93"/>
      <c r="BI75" s="93"/>
      <c r="BJ75" s="107"/>
      <c r="BK75" s="81" t="s">
        <v>353</v>
      </c>
      <c r="BL75" s="93"/>
      <c r="BM75" s="93"/>
      <c r="BN75" s="187"/>
      <c r="BQ75" s="242"/>
      <c r="BR75" s="250"/>
      <c r="BS75" s="250"/>
      <c r="BT75" s="250"/>
      <c r="BU75" s="262"/>
      <c r="BV75" s="250" t="s">
        <v>342</v>
      </c>
      <c r="BW75" s="250"/>
      <c r="BX75" s="250"/>
      <c r="BY75" s="250"/>
      <c r="BZ75" s="262"/>
      <c r="CA75" s="250" t="s">
        <v>343</v>
      </c>
      <c r="CB75" s="250"/>
      <c r="CC75" s="250"/>
      <c r="CD75" s="250"/>
      <c r="CE75" s="262"/>
      <c r="CF75" s="311" t="s">
        <v>27</v>
      </c>
      <c r="CG75" s="250"/>
      <c r="CH75" s="250"/>
      <c r="CI75" s="250"/>
      <c r="CJ75" s="262"/>
      <c r="CK75" s="311" t="s">
        <v>60</v>
      </c>
      <c r="CL75" s="250"/>
      <c r="CM75" s="250"/>
      <c r="CN75" s="250"/>
      <c r="CO75" s="313"/>
    </row>
    <row r="76" spans="2:96" ht="12" customHeight="1">
      <c r="B76" s="25"/>
      <c r="C76" s="34"/>
      <c r="D76" s="34"/>
      <c r="E76" s="34"/>
      <c r="F76" s="34"/>
      <c r="G76" s="34"/>
      <c r="H76" s="34"/>
      <c r="I76" s="51"/>
      <c r="J76" s="59"/>
      <c r="K76" s="59"/>
      <c r="L76" s="71"/>
      <c r="M76" s="51"/>
      <c r="N76" s="59"/>
      <c r="O76" s="59"/>
      <c r="P76" s="71"/>
      <c r="Q76" s="67"/>
      <c r="R76" s="79"/>
      <c r="S76" s="79"/>
      <c r="T76" s="156"/>
      <c r="U76" s="165"/>
      <c r="V76" s="165"/>
      <c r="W76" s="165"/>
      <c r="X76" s="173"/>
      <c r="AA76" s="25"/>
      <c r="AB76" s="34"/>
      <c r="AC76" s="34"/>
      <c r="AD76" s="34"/>
      <c r="AE76" s="34"/>
      <c r="AF76" s="34"/>
      <c r="AG76" s="34"/>
      <c r="AH76" s="51"/>
      <c r="AI76" s="59"/>
      <c r="AJ76" s="59"/>
      <c r="AK76" s="71"/>
      <c r="AL76" s="67"/>
      <c r="AM76" s="79"/>
      <c r="AN76" s="79"/>
      <c r="AO76" s="92"/>
      <c r="AP76" s="67"/>
      <c r="AQ76" s="79"/>
      <c r="AR76" s="79"/>
      <c r="AS76" s="188"/>
      <c r="AV76" s="25"/>
      <c r="AW76" s="34"/>
      <c r="AX76" s="34"/>
      <c r="AY76" s="34"/>
      <c r="AZ76" s="34"/>
      <c r="BA76" s="34"/>
      <c r="BB76" s="34"/>
      <c r="BC76" s="51"/>
      <c r="BD76" s="59"/>
      <c r="BE76" s="59"/>
      <c r="BF76" s="71"/>
      <c r="BG76" s="67"/>
      <c r="BH76" s="79"/>
      <c r="BI76" s="79"/>
      <c r="BJ76" s="92"/>
      <c r="BK76" s="67"/>
      <c r="BL76" s="79"/>
      <c r="BM76" s="79"/>
      <c r="BN76" s="188"/>
      <c r="BQ76" s="243"/>
      <c r="BR76" s="128"/>
      <c r="BS76" s="128"/>
      <c r="BT76" s="128"/>
      <c r="BU76" s="263"/>
      <c r="BV76" s="128"/>
      <c r="BW76" s="128"/>
      <c r="BX76" s="128"/>
      <c r="BY76" s="128"/>
      <c r="BZ76" s="263"/>
      <c r="CA76" s="128"/>
      <c r="CB76" s="128"/>
      <c r="CC76" s="128"/>
      <c r="CD76" s="128"/>
      <c r="CE76" s="263"/>
      <c r="CF76" s="128"/>
      <c r="CG76" s="128"/>
      <c r="CH76" s="128"/>
      <c r="CI76" s="128"/>
      <c r="CJ76" s="263"/>
      <c r="CK76" s="128"/>
      <c r="CL76" s="128"/>
      <c r="CM76" s="128"/>
      <c r="CN76" s="128"/>
      <c r="CO76" s="314"/>
    </row>
    <row r="77" spans="2:96" ht="12" customHeight="1">
      <c r="B77" s="9"/>
      <c r="C77" s="34"/>
      <c r="D77" s="34"/>
      <c r="E77" s="34"/>
      <c r="F77" s="34"/>
      <c r="G77" s="34"/>
      <c r="H77" s="34"/>
      <c r="I77" s="51"/>
      <c r="J77" s="59"/>
      <c r="K77" s="59"/>
      <c r="L77" s="71"/>
      <c r="M77" s="51"/>
      <c r="N77" s="59"/>
      <c r="O77" s="59"/>
      <c r="P77" s="71"/>
      <c r="Q77" s="67"/>
      <c r="R77" s="79"/>
      <c r="S77" s="79"/>
      <c r="T77" s="156"/>
      <c r="U77" s="165"/>
      <c r="V77" s="165"/>
      <c r="W77" s="165"/>
      <c r="X77" s="173"/>
      <c r="AA77" s="9"/>
      <c r="AB77" s="34"/>
      <c r="AC77" s="34"/>
      <c r="AD77" s="34"/>
      <c r="AE77" s="34"/>
      <c r="AF77" s="34"/>
      <c r="AG77" s="34"/>
      <c r="AH77" s="51"/>
      <c r="AI77" s="59"/>
      <c r="AJ77" s="59"/>
      <c r="AK77" s="71"/>
      <c r="AL77" s="67"/>
      <c r="AM77" s="79"/>
      <c r="AN77" s="79"/>
      <c r="AO77" s="92"/>
      <c r="AP77" s="67"/>
      <c r="AQ77" s="79"/>
      <c r="AR77" s="79"/>
      <c r="AS77" s="188"/>
      <c r="AV77" s="9"/>
      <c r="AW77" s="34"/>
      <c r="AX77" s="34"/>
      <c r="AY77" s="34"/>
      <c r="AZ77" s="34"/>
      <c r="BA77" s="34"/>
      <c r="BB77" s="34"/>
      <c r="BC77" s="51"/>
      <c r="BD77" s="59"/>
      <c r="BE77" s="59"/>
      <c r="BF77" s="71"/>
      <c r="BG77" s="67"/>
      <c r="BH77" s="79"/>
      <c r="BI77" s="79"/>
      <c r="BJ77" s="92"/>
      <c r="BK77" s="67"/>
      <c r="BL77" s="79"/>
      <c r="BM77" s="79"/>
      <c r="BN77" s="188"/>
      <c r="BQ77" s="243"/>
      <c r="BR77" s="128"/>
      <c r="BS77" s="128"/>
      <c r="BT77" s="128"/>
      <c r="BU77" s="263"/>
      <c r="BV77" s="128"/>
      <c r="BW77" s="128"/>
      <c r="BX77" s="128"/>
      <c r="BY77" s="128"/>
      <c r="BZ77" s="263"/>
      <c r="CA77" s="128"/>
      <c r="CB77" s="128"/>
      <c r="CC77" s="128"/>
      <c r="CD77" s="128"/>
      <c r="CE77" s="263"/>
      <c r="CF77" s="128"/>
      <c r="CG77" s="128"/>
      <c r="CH77" s="128"/>
      <c r="CI77" s="128"/>
      <c r="CJ77" s="263"/>
      <c r="CK77" s="128"/>
      <c r="CL77" s="128"/>
      <c r="CM77" s="128"/>
      <c r="CN77" s="128"/>
      <c r="CO77" s="314"/>
    </row>
    <row r="78" spans="2:96" ht="12" customHeight="1">
      <c r="B78" s="9"/>
      <c r="C78" s="34"/>
      <c r="D78" s="34"/>
      <c r="E78" s="34"/>
      <c r="F78" s="34"/>
      <c r="G78" s="34"/>
      <c r="H78" s="34"/>
      <c r="I78" s="51"/>
      <c r="J78" s="59"/>
      <c r="K78" s="59"/>
      <c r="L78" s="71"/>
      <c r="M78" s="51"/>
      <c r="N78" s="59"/>
      <c r="O78" s="59"/>
      <c r="P78" s="71"/>
      <c r="Q78" s="67"/>
      <c r="R78" s="79"/>
      <c r="S78" s="79"/>
      <c r="T78" s="156"/>
      <c r="U78" s="165"/>
      <c r="V78" s="165"/>
      <c r="W78" s="165"/>
      <c r="X78" s="173"/>
      <c r="AA78" s="9"/>
      <c r="AB78" s="34"/>
      <c r="AC78" s="34"/>
      <c r="AD78" s="34"/>
      <c r="AE78" s="34"/>
      <c r="AF78" s="34"/>
      <c r="AG78" s="34"/>
      <c r="AH78" s="51"/>
      <c r="AI78" s="59"/>
      <c r="AJ78" s="59"/>
      <c r="AK78" s="71"/>
      <c r="AL78" s="67"/>
      <c r="AM78" s="79"/>
      <c r="AN78" s="79"/>
      <c r="AO78" s="92"/>
      <c r="AP78" s="67"/>
      <c r="AQ78" s="79"/>
      <c r="AR78" s="79"/>
      <c r="AS78" s="188"/>
      <c r="AV78" s="9"/>
      <c r="AW78" s="34"/>
      <c r="AX78" s="34"/>
      <c r="AY78" s="34"/>
      <c r="AZ78" s="34"/>
      <c r="BA78" s="34"/>
      <c r="BB78" s="34"/>
      <c r="BC78" s="51"/>
      <c r="BD78" s="59"/>
      <c r="BE78" s="59"/>
      <c r="BF78" s="71"/>
      <c r="BG78" s="67"/>
      <c r="BH78" s="79"/>
      <c r="BI78" s="79"/>
      <c r="BJ78" s="92"/>
      <c r="BK78" s="67"/>
      <c r="BL78" s="79"/>
      <c r="BM78" s="79"/>
      <c r="BN78" s="188"/>
      <c r="BQ78" s="244" t="s">
        <v>113</v>
      </c>
      <c r="BR78" s="251"/>
      <c r="BS78" s="251"/>
      <c r="BT78" s="251"/>
      <c r="BU78" s="264"/>
      <c r="BV78" s="270">
        <f>BH25+M56+AH56</f>
        <v>0</v>
      </c>
      <c r="BW78" s="270"/>
      <c r="BX78" s="270"/>
      <c r="BY78" s="270"/>
      <c r="BZ78" s="285"/>
      <c r="CA78" s="270" t="e">
        <f>CB25+Q56+AL56</f>
        <v>#N/A</v>
      </c>
      <c r="CB78" s="270"/>
      <c r="CC78" s="270"/>
      <c r="CD78" s="270"/>
      <c r="CE78" s="285"/>
      <c r="CF78" s="270" t="e">
        <f>MIN(BV78:CE79)</f>
        <v>#N/A</v>
      </c>
      <c r="CG78" s="270"/>
      <c r="CH78" s="270"/>
      <c r="CI78" s="270"/>
      <c r="CJ78" s="285"/>
      <c r="CK78" s="270" t="e">
        <f>ROUNDDOWN(CF78,-3)</f>
        <v>#N/A</v>
      </c>
      <c r="CL78" s="270"/>
      <c r="CM78" s="270"/>
      <c r="CN78" s="270"/>
      <c r="CO78" s="315"/>
    </row>
    <row r="79" spans="2:96" ht="12" customHeight="1">
      <c r="B79" s="9"/>
      <c r="C79" s="34"/>
      <c r="D79" s="34"/>
      <c r="E79" s="34"/>
      <c r="F79" s="34"/>
      <c r="G79" s="34"/>
      <c r="H79" s="34"/>
      <c r="I79" s="51"/>
      <c r="J79" s="59"/>
      <c r="K79" s="59"/>
      <c r="L79" s="71"/>
      <c r="M79" s="51"/>
      <c r="N79" s="59"/>
      <c r="O79" s="59"/>
      <c r="P79" s="71"/>
      <c r="Q79" s="67"/>
      <c r="R79" s="79"/>
      <c r="S79" s="79"/>
      <c r="T79" s="156"/>
      <c r="U79" s="165"/>
      <c r="V79" s="165"/>
      <c r="W79" s="165"/>
      <c r="X79" s="173"/>
      <c r="AA79" s="9"/>
      <c r="AB79" s="34"/>
      <c r="AC79" s="34"/>
      <c r="AD79" s="34"/>
      <c r="AE79" s="34"/>
      <c r="AF79" s="34"/>
      <c r="AG79" s="34"/>
      <c r="AH79" s="51"/>
      <c r="AI79" s="59"/>
      <c r="AJ79" s="59"/>
      <c r="AK79" s="71"/>
      <c r="AL79" s="67"/>
      <c r="AM79" s="79"/>
      <c r="AN79" s="79"/>
      <c r="AO79" s="92"/>
      <c r="AP79" s="67"/>
      <c r="AQ79" s="79"/>
      <c r="AR79" s="79"/>
      <c r="AS79" s="188"/>
      <c r="AV79" s="9"/>
      <c r="AW79" s="34"/>
      <c r="AX79" s="34"/>
      <c r="AY79" s="34"/>
      <c r="AZ79" s="34"/>
      <c r="BA79" s="34"/>
      <c r="BB79" s="34"/>
      <c r="BC79" s="51"/>
      <c r="BD79" s="59"/>
      <c r="BE79" s="59"/>
      <c r="BF79" s="71"/>
      <c r="BG79" s="67"/>
      <c r="BH79" s="79"/>
      <c r="BI79" s="79"/>
      <c r="BJ79" s="92"/>
      <c r="BK79" s="67"/>
      <c r="BL79" s="79"/>
      <c r="BM79" s="79"/>
      <c r="BN79" s="188"/>
      <c r="BQ79" s="244"/>
      <c r="BR79" s="251"/>
      <c r="BS79" s="251"/>
      <c r="BT79" s="251"/>
      <c r="BU79" s="264"/>
      <c r="BV79" s="271"/>
      <c r="BW79" s="271"/>
      <c r="BX79" s="271"/>
      <c r="BY79" s="271"/>
      <c r="BZ79" s="286"/>
      <c r="CA79" s="271"/>
      <c r="CB79" s="271"/>
      <c r="CC79" s="271"/>
      <c r="CD79" s="271"/>
      <c r="CE79" s="286"/>
      <c r="CF79" s="270"/>
      <c r="CG79" s="270"/>
      <c r="CH79" s="270"/>
      <c r="CI79" s="270"/>
      <c r="CJ79" s="285"/>
      <c r="CK79" s="270"/>
      <c r="CL79" s="270"/>
      <c r="CM79" s="270"/>
      <c r="CN79" s="270"/>
      <c r="CO79" s="315"/>
    </row>
    <row r="80" spans="2:96">
      <c r="B80" s="9"/>
      <c r="C80" s="34"/>
      <c r="D80" s="34"/>
      <c r="E80" s="34"/>
      <c r="F80" s="34"/>
      <c r="G80" s="34"/>
      <c r="H80" s="34"/>
      <c r="I80" s="51"/>
      <c r="J80" s="59"/>
      <c r="K80" s="59"/>
      <c r="L80" s="71"/>
      <c r="M80" s="51"/>
      <c r="N80" s="59"/>
      <c r="O80" s="59"/>
      <c r="P80" s="71"/>
      <c r="Q80" s="67"/>
      <c r="R80" s="79"/>
      <c r="S80" s="79"/>
      <c r="T80" s="156"/>
      <c r="U80" s="165"/>
      <c r="V80" s="165"/>
      <c r="W80" s="165"/>
      <c r="X80" s="173"/>
      <c r="AA80" s="9"/>
      <c r="AB80" s="34"/>
      <c r="AC80" s="34"/>
      <c r="AD80" s="34"/>
      <c r="AE80" s="34"/>
      <c r="AF80" s="34"/>
      <c r="AG80" s="34"/>
      <c r="AH80" s="51"/>
      <c r="AI80" s="59"/>
      <c r="AJ80" s="59"/>
      <c r="AK80" s="71"/>
      <c r="AL80" s="67"/>
      <c r="AM80" s="79"/>
      <c r="AN80" s="79"/>
      <c r="AO80" s="92"/>
      <c r="AP80" s="67"/>
      <c r="AQ80" s="79"/>
      <c r="AR80" s="79"/>
      <c r="AS80" s="188"/>
      <c r="AV80" s="9"/>
      <c r="AW80" s="34"/>
      <c r="AX80" s="34"/>
      <c r="AY80" s="34"/>
      <c r="AZ80" s="34"/>
      <c r="BA80" s="34"/>
      <c r="BB80" s="34"/>
      <c r="BC80" s="51"/>
      <c r="BD80" s="59"/>
      <c r="BE80" s="59"/>
      <c r="BF80" s="71"/>
      <c r="BG80" s="67"/>
      <c r="BH80" s="79"/>
      <c r="BI80" s="79"/>
      <c r="BJ80" s="92"/>
      <c r="BK80" s="67"/>
      <c r="BL80" s="79"/>
      <c r="BM80" s="79"/>
      <c r="BN80" s="188"/>
      <c r="BQ80" s="244"/>
      <c r="BR80" s="251"/>
      <c r="BS80" s="251"/>
      <c r="BT80" s="251"/>
      <c r="BU80" s="264"/>
      <c r="BV80" s="272" t="s">
        <v>258</v>
      </c>
      <c r="BW80" s="272"/>
      <c r="BX80" s="272"/>
      <c r="BY80" s="272"/>
      <c r="BZ80" s="287"/>
      <c r="CA80" s="272" t="s">
        <v>468</v>
      </c>
      <c r="CB80" s="272"/>
      <c r="CC80" s="272"/>
      <c r="CD80" s="272"/>
      <c r="CE80" s="287"/>
      <c r="CF80" s="270"/>
      <c r="CG80" s="270"/>
      <c r="CH80" s="270"/>
      <c r="CI80" s="270"/>
      <c r="CJ80" s="285"/>
      <c r="CK80" s="270"/>
      <c r="CL80" s="270"/>
      <c r="CM80" s="270"/>
      <c r="CN80" s="270"/>
      <c r="CO80" s="315"/>
    </row>
    <row r="81" spans="2:93">
      <c r="B81" s="10"/>
      <c r="C81" s="35"/>
      <c r="D81" s="35"/>
      <c r="E81" s="35"/>
      <c r="F81" s="35"/>
      <c r="G81" s="35"/>
      <c r="H81" s="35"/>
      <c r="I81" s="51"/>
      <c r="J81" s="59"/>
      <c r="K81" s="59"/>
      <c r="L81" s="71"/>
      <c r="M81" s="51"/>
      <c r="N81" s="59"/>
      <c r="O81" s="59"/>
      <c r="P81" s="71"/>
      <c r="Q81" s="67"/>
      <c r="R81" s="79"/>
      <c r="S81" s="79"/>
      <c r="T81" s="156"/>
      <c r="U81" s="165"/>
      <c r="V81" s="165"/>
      <c r="W81" s="165"/>
      <c r="X81" s="173"/>
      <c r="AA81" s="10"/>
      <c r="AB81" s="35"/>
      <c r="AC81" s="35"/>
      <c r="AD81" s="35"/>
      <c r="AE81" s="35"/>
      <c r="AF81" s="35"/>
      <c r="AG81" s="35"/>
      <c r="AH81" s="51"/>
      <c r="AI81" s="59"/>
      <c r="AJ81" s="59"/>
      <c r="AK81" s="71"/>
      <c r="AL81" s="67"/>
      <c r="AM81" s="79"/>
      <c r="AN81" s="79"/>
      <c r="AO81" s="92"/>
      <c r="AP81" s="67"/>
      <c r="AQ81" s="79"/>
      <c r="AR81" s="79"/>
      <c r="AS81" s="188"/>
      <c r="AV81" s="10"/>
      <c r="AW81" s="35"/>
      <c r="AX81" s="35"/>
      <c r="AY81" s="35"/>
      <c r="AZ81" s="35"/>
      <c r="BA81" s="35"/>
      <c r="BB81" s="35"/>
      <c r="BC81" s="51"/>
      <c r="BD81" s="59"/>
      <c r="BE81" s="59"/>
      <c r="BF81" s="71"/>
      <c r="BG81" s="67"/>
      <c r="BH81" s="79"/>
      <c r="BI81" s="79"/>
      <c r="BJ81" s="92"/>
      <c r="BK81" s="67"/>
      <c r="BL81" s="79"/>
      <c r="BM81" s="79"/>
      <c r="BN81" s="188"/>
      <c r="BQ81" s="245" t="s">
        <v>282</v>
      </c>
      <c r="BR81" s="252"/>
      <c r="BS81" s="252"/>
      <c r="BT81" s="252"/>
      <c r="BU81" s="265"/>
      <c r="BV81" s="273">
        <f>BT56+Q90+AL90+BG90</f>
        <v>0</v>
      </c>
      <c r="BW81" s="273"/>
      <c r="BX81" s="273"/>
      <c r="BY81" s="273"/>
      <c r="BZ81" s="288"/>
      <c r="CA81" s="273">
        <f>BX56+U90+AP90+BK90</f>
        <v>0</v>
      </c>
      <c r="CB81" s="273"/>
      <c r="CC81" s="273"/>
      <c r="CD81" s="273"/>
      <c r="CE81" s="288"/>
      <c r="CF81" s="273">
        <f>MIN(BV81:CE82)</f>
        <v>0</v>
      </c>
      <c r="CG81" s="273"/>
      <c r="CH81" s="273"/>
      <c r="CI81" s="273"/>
      <c r="CJ81" s="288"/>
      <c r="CK81" s="273">
        <f>ROUNDDOWN(CF81,-3)</f>
        <v>0</v>
      </c>
      <c r="CL81" s="273"/>
      <c r="CM81" s="273"/>
      <c r="CN81" s="273"/>
      <c r="CO81" s="316"/>
    </row>
    <row r="82" spans="2:93">
      <c r="B82" s="11" t="s">
        <v>255</v>
      </c>
      <c r="C82" s="36"/>
      <c r="D82" s="36"/>
      <c r="E82" s="36"/>
      <c r="F82" s="36"/>
      <c r="G82" s="36"/>
      <c r="H82" s="36"/>
      <c r="I82" s="52" t="s">
        <v>34</v>
      </c>
      <c r="J82" s="60"/>
      <c r="K82" s="60"/>
      <c r="L82" s="72"/>
      <c r="M82" s="52" t="s">
        <v>13</v>
      </c>
      <c r="N82" s="60"/>
      <c r="O82" s="60"/>
      <c r="P82" s="72"/>
      <c r="Q82" s="52" t="s">
        <v>328</v>
      </c>
      <c r="R82" s="60"/>
      <c r="S82" s="60"/>
      <c r="T82" s="157"/>
      <c r="U82" s="60" t="s">
        <v>265</v>
      </c>
      <c r="V82" s="60"/>
      <c r="W82" s="60"/>
      <c r="X82" s="147"/>
      <c r="AA82" s="11" t="s">
        <v>335</v>
      </c>
      <c r="AB82" s="36"/>
      <c r="AC82" s="36"/>
      <c r="AD82" s="36"/>
      <c r="AE82" s="36"/>
      <c r="AF82" s="36"/>
      <c r="AG82" s="36"/>
      <c r="AH82" s="52" t="s">
        <v>48</v>
      </c>
      <c r="AI82" s="60"/>
      <c r="AJ82" s="60"/>
      <c r="AK82" s="72"/>
      <c r="AL82" s="52" t="s">
        <v>82</v>
      </c>
      <c r="AM82" s="60"/>
      <c r="AN82" s="60"/>
      <c r="AO82" s="72"/>
      <c r="AP82" s="52" t="s">
        <v>336</v>
      </c>
      <c r="AQ82" s="60"/>
      <c r="AR82" s="60"/>
      <c r="AS82" s="147"/>
      <c r="AT82" s="2"/>
      <c r="AU82" s="2"/>
      <c r="AV82" s="11" t="s">
        <v>339</v>
      </c>
      <c r="AW82" s="36"/>
      <c r="AX82" s="36"/>
      <c r="AY82" s="36"/>
      <c r="AZ82" s="36"/>
      <c r="BA82" s="36"/>
      <c r="BB82" s="36"/>
      <c r="BC82" s="52" t="s">
        <v>249</v>
      </c>
      <c r="BD82" s="60"/>
      <c r="BE82" s="60"/>
      <c r="BF82" s="72"/>
      <c r="BG82" s="52" t="s">
        <v>340</v>
      </c>
      <c r="BH82" s="60"/>
      <c r="BI82" s="60"/>
      <c r="BJ82" s="72"/>
      <c r="BK82" s="52" t="s">
        <v>80</v>
      </c>
      <c r="BL82" s="60"/>
      <c r="BM82" s="60"/>
      <c r="BN82" s="147"/>
      <c r="BQ82" s="245"/>
      <c r="BR82" s="252"/>
      <c r="BS82" s="252"/>
      <c r="BT82" s="252"/>
      <c r="BU82" s="265"/>
      <c r="BV82" s="274"/>
      <c r="BW82" s="274"/>
      <c r="BX82" s="274"/>
      <c r="BY82" s="274"/>
      <c r="BZ82" s="289"/>
      <c r="CA82" s="274"/>
      <c r="CB82" s="274"/>
      <c r="CC82" s="274"/>
      <c r="CD82" s="274"/>
      <c r="CE82" s="289"/>
      <c r="CF82" s="273"/>
      <c r="CG82" s="273"/>
      <c r="CH82" s="273"/>
      <c r="CI82" s="273"/>
      <c r="CJ82" s="288"/>
      <c r="CK82" s="273"/>
      <c r="CL82" s="273"/>
      <c r="CM82" s="273"/>
      <c r="CN82" s="273"/>
      <c r="CO82" s="316"/>
    </row>
    <row r="83" spans="2:93">
      <c r="B83" s="12"/>
      <c r="C83" s="37"/>
      <c r="D83" s="37"/>
      <c r="E83" s="37"/>
      <c r="F83" s="37"/>
      <c r="G83" s="37"/>
      <c r="H83" s="37"/>
      <c r="I83" s="53" t="s">
        <v>174</v>
      </c>
      <c r="J83" s="61"/>
      <c r="K83" s="61"/>
      <c r="L83" s="73"/>
      <c r="M83" s="53" t="s">
        <v>306</v>
      </c>
      <c r="N83" s="61"/>
      <c r="O83" s="61"/>
      <c r="P83" s="73"/>
      <c r="Q83" s="53" t="s">
        <v>297</v>
      </c>
      <c r="R83" s="61"/>
      <c r="S83" s="61"/>
      <c r="T83" s="158"/>
      <c r="U83" s="166" t="s">
        <v>297</v>
      </c>
      <c r="V83" s="166"/>
      <c r="W83" s="166"/>
      <c r="X83" s="174"/>
      <c r="AA83" s="12"/>
      <c r="AB83" s="37"/>
      <c r="AC83" s="37"/>
      <c r="AD83" s="37"/>
      <c r="AE83" s="37"/>
      <c r="AF83" s="37"/>
      <c r="AG83" s="37"/>
      <c r="AH83" s="53" t="s">
        <v>306</v>
      </c>
      <c r="AI83" s="61"/>
      <c r="AJ83" s="61"/>
      <c r="AK83" s="73"/>
      <c r="AL83" s="53" t="s">
        <v>297</v>
      </c>
      <c r="AM83" s="61"/>
      <c r="AN83" s="61"/>
      <c r="AO83" s="73"/>
      <c r="AP83" s="53" t="s">
        <v>297</v>
      </c>
      <c r="AQ83" s="61"/>
      <c r="AR83" s="61"/>
      <c r="AS83" s="148"/>
      <c r="AT83" s="2"/>
      <c r="AU83" s="2"/>
      <c r="AV83" s="12"/>
      <c r="AW83" s="37"/>
      <c r="AX83" s="37"/>
      <c r="AY83" s="37"/>
      <c r="AZ83" s="37"/>
      <c r="BA83" s="37"/>
      <c r="BB83" s="37"/>
      <c r="BC83" s="53" t="s">
        <v>306</v>
      </c>
      <c r="BD83" s="61"/>
      <c r="BE83" s="61"/>
      <c r="BF83" s="73"/>
      <c r="BG83" s="53" t="s">
        <v>297</v>
      </c>
      <c r="BH83" s="61"/>
      <c r="BI83" s="61"/>
      <c r="BJ83" s="73"/>
      <c r="BK83" s="53" t="s">
        <v>297</v>
      </c>
      <c r="BL83" s="61"/>
      <c r="BM83" s="61"/>
      <c r="BN83" s="148"/>
      <c r="BQ83" s="245"/>
      <c r="BR83" s="252"/>
      <c r="BS83" s="252"/>
      <c r="BT83" s="252"/>
      <c r="BU83" s="265"/>
      <c r="BV83" s="275" t="s">
        <v>345</v>
      </c>
      <c r="BW83" s="275"/>
      <c r="BX83" s="275"/>
      <c r="BY83" s="275"/>
      <c r="BZ83" s="290"/>
      <c r="CA83" s="275" t="s">
        <v>25</v>
      </c>
      <c r="CB83" s="275"/>
      <c r="CC83" s="275"/>
      <c r="CD83" s="275"/>
      <c r="CE83" s="290"/>
      <c r="CF83" s="273"/>
      <c r="CG83" s="273"/>
      <c r="CH83" s="273"/>
      <c r="CI83" s="273"/>
      <c r="CJ83" s="288"/>
      <c r="CK83" s="273"/>
      <c r="CL83" s="273"/>
      <c r="CM83" s="273"/>
      <c r="CN83" s="273"/>
      <c r="CO83" s="316"/>
    </row>
    <row r="84" spans="2:93">
      <c r="B84" s="13"/>
      <c r="C84" s="38"/>
      <c r="D84" s="38"/>
      <c r="E84" s="38"/>
      <c r="F84" s="38"/>
      <c r="G84" s="38"/>
      <c r="H84" s="38"/>
      <c r="I84" s="54"/>
      <c r="J84" s="62"/>
      <c r="K84" s="62"/>
      <c r="L84" s="74"/>
      <c r="M84" s="54">
        <v>12</v>
      </c>
      <c r="N84" s="62"/>
      <c r="O84" s="62"/>
      <c r="P84" s="74"/>
      <c r="Q84" s="82">
        <f>補助対象経費内訳書!I22</f>
        <v>0</v>
      </c>
      <c r="R84" s="94"/>
      <c r="S84" s="94"/>
      <c r="T84" s="159"/>
      <c r="U84" s="94">
        <f>IF(Q84&gt;0,2232000*M84*1/12,0)</f>
        <v>0</v>
      </c>
      <c r="V84" s="94"/>
      <c r="W84" s="94"/>
      <c r="X84" s="149"/>
      <c r="AA84" s="13"/>
      <c r="AB84" s="38"/>
      <c r="AC84" s="38"/>
      <c r="AD84" s="38"/>
      <c r="AE84" s="38"/>
      <c r="AF84" s="38"/>
      <c r="AG84" s="38"/>
      <c r="AH84" s="54">
        <v>12</v>
      </c>
      <c r="AI84" s="62"/>
      <c r="AJ84" s="62"/>
      <c r="AK84" s="74"/>
      <c r="AL84" s="82">
        <f>補助対象経費内訳書!J22</f>
        <v>0</v>
      </c>
      <c r="AM84" s="94"/>
      <c r="AN84" s="94"/>
      <c r="AO84" s="108"/>
      <c r="AP84" s="82">
        <f>IF(AL84&gt;0,4061000*AH84*1/12,0)</f>
        <v>0</v>
      </c>
      <c r="AQ84" s="94"/>
      <c r="AR84" s="94"/>
      <c r="AS84" s="149"/>
      <c r="AV84" s="13"/>
      <c r="AW84" s="38"/>
      <c r="AX84" s="38"/>
      <c r="AY84" s="38"/>
      <c r="AZ84" s="38"/>
      <c r="BA84" s="38"/>
      <c r="BB84" s="38"/>
      <c r="BC84" s="54">
        <v>12</v>
      </c>
      <c r="BD84" s="62"/>
      <c r="BE84" s="62"/>
      <c r="BF84" s="74"/>
      <c r="BG84" s="82">
        <f>補助対象経費内訳書!K22</f>
        <v>0</v>
      </c>
      <c r="BH84" s="94"/>
      <c r="BI84" s="94"/>
      <c r="BJ84" s="108"/>
      <c r="BK84" s="82">
        <f>IF(BG84&gt;0,1353000*BC84*1/12,0)</f>
        <v>0</v>
      </c>
      <c r="BL84" s="94"/>
      <c r="BM84" s="94"/>
      <c r="BN84" s="149"/>
      <c r="BQ84" s="246" t="s">
        <v>341</v>
      </c>
      <c r="BR84" s="253"/>
      <c r="BS84" s="253"/>
      <c r="BT84" s="253"/>
      <c r="BU84" s="266"/>
      <c r="BV84" s="276">
        <f>BC56</f>
        <v>0</v>
      </c>
      <c r="BW84" s="276"/>
      <c r="BX84" s="276"/>
      <c r="BY84" s="276"/>
      <c r="BZ84" s="291"/>
      <c r="CA84" s="276">
        <f>BG56</f>
        <v>0</v>
      </c>
      <c r="CB84" s="276"/>
      <c r="CC84" s="276"/>
      <c r="CD84" s="276"/>
      <c r="CE84" s="291"/>
      <c r="CF84" s="276">
        <f>MIN(BV84:CE85)</f>
        <v>0</v>
      </c>
      <c r="CG84" s="276"/>
      <c r="CH84" s="276"/>
      <c r="CI84" s="276"/>
      <c r="CJ84" s="291"/>
      <c r="CK84" s="276">
        <f>ROUNDDOWN(CF84,-3)</f>
        <v>0</v>
      </c>
      <c r="CL84" s="276"/>
      <c r="CM84" s="276"/>
      <c r="CN84" s="276"/>
      <c r="CO84" s="317"/>
    </row>
    <row r="85" spans="2:93">
      <c r="B85" s="14"/>
      <c r="C85" s="39"/>
      <c r="D85" s="39"/>
      <c r="E85" s="39"/>
      <c r="F85" s="39"/>
      <c r="G85" s="39"/>
      <c r="H85" s="39"/>
      <c r="I85" s="54"/>
      <c r="J85" s="62"/>
      <c r="K85" s="62"/>
      <c r="L85" s="74"/>
      <c r="M85" s="54"/>
      <c r="N85" s="62"/>
      <c r="O85" s="62"/>
      <c r="P85" s="74"/>
      <c r="Q85" s="82"/>
      <c r="R85" s="94"/>
      <c r="S85" s="94"/>
      <c r="T85" s="159"/>
      <c r="U85" s="94"/>
      <c r="V85" s="94"/>
      <c r="W85" s="94"/>
      <c r="X85" s="149"/>
      <c r="AA85" s="14"/>
      <c r="AB85" s="39"/>
      <c r="AC85" s="39"/>
      <c r="AD85" s="39"/>
      <c r="AE85" s="39"/>
      <c r="AF85" s="39"/>
      <c r="AG85" s="39"/>
      <c r="AH85" s="54"/>
      <c r="AI85" s="62"/>
      <c r="AJ85" s="62"/>
      <c r="AK85" s="74"/>
      <c r="AL85" s="82"/>
      <c r="AM85" s="94"/>
      <c r="AN85" s="94"/>
      <c r="AO85" s="108"/>
      <c r="AP85" s="82"/>
      <c r="AQ85" s="94"/>
      <c r="AR85" s="94"/>
      <c r="AS85" s="149"/>
      <c r="AV85" s="14"/>
      <c r="AW85" s="39"/>
      <c r="AX85" s="39"/>
      <c r="AY85" s="39"/>
      <c r="AZ85" s="39"/>
      <c r="BA85" s="39"/>
      <c r="BB85" s="39"/>
      <c r="BC85" s="54"/>
      <c r="BD85" s="62"/>
      <c r="BE85" s="62"/>
      <c r="BF85" s="74"/>
      <c r="BG85" s="82"/>
      <c r="BH85" s="94"/>
      <c r="BI85" s="94"/>
      <c r="BJ85" s="108"/>
      <c r="BK85" s="82"/>
      <c r="BL85" s="94"/>
      <c r="BM85" s="94"/>
      <c r="BN85" s="149"/>
      <c r="BQ85" s="246"/>
      <c r="BR85" s="253"/>
      <c r="BS85" s="253"/>
      <c r="BT85" s="253"/>
      <c r="BU85" s="266"/>
      <c r="BV85" s="277"/>
      <c r="BW85" s="277"/>
      <c r="BX85" s="277"/>
      <c r="BY85" s="277"/>
      <c r="BZ85" s="292"/>
      <c r="CA85" s="277"/>
      <c r="CB85" s="277"/>
      <c r="CC85" s="277"/>
      <c r="CD85" s="277"/>
      <c r="CE85" s="292"/>
      <c r="CF85" s="276"/>
      <c r="CG85" s="276"/>
      <c r="CH85" s="276"/>
      <c r="CI85" s="276"/>
      <c r="CJ85" s="291"/>
      <c r="CK85" s="276"/>
      <c r="CL85" s="276"/>
      <c r="CM85" s="276"/>
      <c r="CN85" s="276"/>
      <c r="CO85" s="317"/>
    </row>
    <row r="86" spans="2:93">
      <c r="B86" s="14"/>
      <c r="C86" s="39"/>
      <c r="D86" s="39"/>
      <c r="E86" s="39"/>
      <c r="F86" s="39"/>
      <c r="G86" s="39"/>
      <c r="H86" s="39"/>
      <c r="I86" s="55"/>
      <c r="J86" s="63"/>
      <c r="K86" s="63"/>
      <c r="L86" s="75"/>
      <c r="M86" s="55"/>
      <c r="N86" s="63"/>
      <c r="O86" s="63"/>
      <c r="P86" s="75"/>
      <c r="Q86" s="83"/>
      <c r="R86" s="95"/>
      <c r="S86" s="95"/>
      <c r="T86" s="160"/>
      <c r="U86" s="95"/>
      <c r="V86" s="95"/>
      <c r="W86" s="95"/>
      <c r="X86" s="150"/>
      <c r="AA86" s="14"/>
      <c r="AB86" s="39"/>
      <c r="AC86" s="39"/>
      <c r="AD86" s="39"/>
      <c r="AE86" s="39"/>
      <c r="AF86" s="39"/>
      <c r="AG86" s="39"/>
      <c r="AH86" s="55"/>
      <c r="AI86" s="63"/>
      <c r="AJ86" s="63"/>
      <c r="AK86" s="75"/>
      <c r="AL86" s="83"/>
      <c r="AM86" s="95"/>
      <c r="AN86" s="95"/>
      <c r="AO86" s="109"/>
      <c r="AP86" s="83"/>
      <c r="AQ86" s="95"/>
      <c r="AR86" s="95"/>
      <c r="AS86" s="150"/>
      <c r="AV86" s="14"/>
      <c r="AW86" s="39"/>
      <c r="AX86" s="39"/>
      <c r="AY86" s="39"/>
      <c r="AZ86" s="39"/>
      <c r="BA86" s="39"/>
      <c r="BB86" s="39"/>
      <c r="BC86" s="55"/>
      <c r="BD86" s="63"/>
      <c r="BE86" s="63"/>
      <c r="BF86" s="75"/>
      <c r="BG86" s="83"/>
      <c r="BH86" s="95"/>
      <c r="BI86" s="95"/>
      <c r="BJ86" s="109"/>
      <c r="BK86" s="83"/>
      <c r="BL86" s="95"/>
      <c r="BM86" s="95"/>
      <c r="BN86" s="150"/>
      <c r="BQ86" s="247"/>
      <c r="BR86" s="254"/>
      <c r="BS86" s="254"/>
      <c r="BT86" s="254"/>
      <c r="BU86" s="267"/>
      <c r="BV86" s="278" t="s">
        <v>42</v>
      </c>
      <c r="BW86" s="278"/>
      <c r="BX86" s="278"/>
      <c r="BY86" s="278"/>
      <c r="BZ86" s="293"/>
      <c r="CA86" s="278" t="s">
        <v>346</v>
      </c>
      <c r="CB86" s="278"/>
      <c r="CC86" s="278"/>
      <c r="CD86" s="278"/>
      <c r="CE86" s="293"/>
      <c r="CF86" s="276"/>
      <c r="CG86" s="276"/>
      <c r="CH86" s="276"/>
      <c r="CI86" s="276"/>
      <c r="CJ86" s="291"/>
      <c r="CK86" s="276"/>
      <c r="CL86" s="276"/>
      <c r="CM86" s="276"/>
      <c r="CN86" s="276"/>
      <c r="CO86" s="317"/>
    </row>
    <row r="87" spans="2:93">
      <c r="B87" s="26"/>
      <c r="C87" s="34"/>
      <c r="D87" s="34"/>
      <c r="E87" s="34"/>
      <c r="F87" s="34"/>
      <c r="G87" s="34"/>
      <c r="H87" s="34"/>
      <c r="I87" s="51"/>
      <c r="J87" s="59"/>
      <c r="K87" s="59"/>
      <c r="L87" s="71"/>
      <c r="M87" s="51"/>
      <c r="N87" s="59"/>
      <c r="O87" s="59"/>
      <c r="P87" s="71"/>
      <c r="Q87" s="83"/>
      <c r="R87" s="94"/>
      <c r="S87" s="94"/>
      <c r="T87" s="159"/>
      <c r="U87" s="94"/>
      <c r="V87" s="94"/>
      <c r="W87" s="94"/>
      <c r="X87" s="149"/>
      <c r="AA87" s="26"/>
      <c r="AB87" s="34"/>
      <c r="AC87" s="34"/>
      <c r="AD87" s="34"/>
      <c r="AE87" s="34"/>
      <c r="AF87" s="34"/>
      <c r="AG87" s="34"/>
      <c r="AH87" s="51"/>
      <c r="AI87" s="59"/>
      <c r="AJ87" s="59"/>
      <c r="AK87" s="71"/>
      <c r="AL87" s="84"/>
      <c r="AM87" s="96"/>
      <c r="AN87" s="96"/>
      <c r="AO87" s="110"/>
      <c r="AP87" s="123"/>
      <c r="AQ87" s="96"/>
      <c r="AR87" s="96"/>
      <c r="AS87" s="151"/>
      <c r="AV87" s="26"/>
      <c r="AW87" s="34"/>
      <c r="AX87" s="34"/>
      <c r="AY87" s="34"/>
      <c r="AZ87" s="34"/>
      <c r="BA87" s="34"/>
      <c r="BB87" s="34"/>
      <c r="BC87" s="51"/>
      <c r="BD87" s="59"/>
      <c r="BE87" s="59"/>
      <c r="BF87" s="71"/>
      <c r="BG87" s="82"/>
      <c r="BH87" s="94"/>
      <c r="BI87" s="94"/>
      <c r="BJ87" s="108"/>
      <c r="BK87" s="83"/>
      <c r="BL87" s="94"/>
      <c r="BM87" s="94"/>
      <c r="BN87" s="149"/>
      <c r="BQ87" s="248" t="s">
        <v>295</v>
      </c>
      <c r="BR87" s="129"/>
      <c r="BS87" s="129"/>
      <c r="BT87" s="129"/>
      <c r="BU87" s="268"/>
      <c r="BV87" s="279">
        <f>BV78+BV81+BV84</f>
        <v>0</v>
      </c>
      <c r="BW87" s="279"/>
      <c r="BX87" s="279"/>
      <c r="BY87" s="279"/>
      <c r="BZ87" s="294"/>
      <c r="CA87" s="279" t="e">
        <f>CA78+CA81+CA84</f>
        <v>#N/A</v>
      </c>
      <c r="CB87" s="279"/>
      <c r="CC87" s="279"/>
      <c r="CD87" s="279"/>
      <c r="CE87" s="294"/>
      <c r="CF87" s="279" t="e">
        <f>SUM(CF78:CJ86)</f>
        <v>#N/A</v>
      </c>
      <c r="CG87" s="279"/>
      <c r="CH87" s="279"/>
      <c r="CI87" s="279"/>
      <c r="CJ87" s="294"/>
      <c r="CK87" s="279" t="e">
        <f>SUM(CK78:CO86)</f>
        <v>#N/A</v>
      </c>
      <c r="CL87" s="279"/>
      <c r="CM87" s="279"/>
      <c r="CN87" s="279"/>
      <c r="CO87" s="318"/>
    </row>
    <row r="88" spans="2:93">
      <c r="B88" s="25"/>
      <c r="C88" s="34"/>
      <c r="D88" s="34"/>
      <c r="E88" s="34"/>
      <c r="F88" s="34"/>
      <c r="G88" s="34"/>
      <c r="H88" s="34"/>
      <c r="I88" s="51"/>
      <c r="J88" s="59"/>
      <c r="K88" s="59"/>
      <c r="L88" s="71"/>
      <c r="M88" s="51"/>
      <c r="N88" s="59"/>
      <c r="O88" s="59"/>
      <c r="P88" s="71"/>
      <c r="Q88" s="82"/>
      <c r="R88" s="94"/>
      <c r="S88" s="94"/>
      <c r="T88" s="159"/>
      <c r="U88" s="167"/>
      <c r="V88" s="94"/>
      <c r="W88" s="94"/>
      <c r="X88" s="149"/>
      <c r="AA88" s="25"/>
      <c r="AB88" s="34"/>
      <c r="AC88" s="34"/>
      <c r="AD88" s="34"/>
      <c r="AE88" s="34"/>
      <c r="AF88" s="34"/>
      <c r="AG88" s="34"/>
      <c r="AH88" s="51"/>
      <c r="AI88" s="59"/>
      <c r="AJ88" s="59"/>
      <c r="AK88" s="71"/>
      <c r="AL88" s="84"/>
      <c r="AM88" s="96"/>
      <c r="AN88" s="96"/>
      <c r="AO88" s="110"/>
      <c r="AP88" s="84"/>
      <c r="AQ88" s="96"/>
      <c r="AR88" s="96"/>
      <c r="AS88" s="151"/>
      <c r="AV88" s="25"/>
      <c r="AW88" s="34"/>
      <c r="AX88" s="34"/>
      <c r="AY88" s="34"/>
      <c r="AZ88" s="34"/>
      <c r="BA88" s="34"/>
      <c r="BB88" s="34"/>
      <c r="BC88" s="51"/>
      <c r="BD88" s="59"/>
      <c r="BE88" s="59"/>
      <c r="BF88" s="71"/>
      <c r="BG88" s="82"/>
      <c r="BH88" s="94"/>
      <c r="BI88" s="94"/>
      <c r="BJ88" s="108"/>
      <c r="BK88" s="82"/>
      <c r="BL88" s="94"/>
      <c r="BM88" s="94"/>
      <c r="BN88" s="149"/>
      <c r="BQ88" s="243"/>
      <c r="BR88" s="128"/>
      <c r="BS88" s="128"/>
      <c r="BT88" s="128"/>
      <c r="BU88" s="263"/>
      <c r="BV88" s="280"/>
      <c r="BW88" s="280"/>
      <c r="BX88" s="280"/>
      <c r="BY88" s="280"/>
      <c r="BZ88" s="295"/>
      <c r="CA88" s="280"/>
      <c r="CB88" s="280"/>
      <c r="CC88" s="280"/>
      <c r="CD88" s="280"/>
      <c r="CE88" s="295"/>
      <c r="CF88" s="280"/>
      <c r="CG88" s="280"/>
      <c r="CH88" s="280"/>
      <c r="CI88" s="280"/>
      <c r="CJ88" s="295"/>
      <c r="CK88" s="280"/>
      <c r="CL88" s="280"/>
      <c r="CM88" s="280"/>
      <c r="CN88" s="280"/>
      <c r="CO88" s="319"/>
    </row>
    <row r="89" spans="2:93">
      <c r="B89" s="26"/>
      <c r="C89" s="44"/>
      <c r="D89" s="44"/>
      <c r="E89" s="44"/>
      <c r="F89" s="44"/>
      <c r="G89" s="44"/>
      <c r="H89" s="44"/>
      <c r="I89" s="56"/>
      <c r="J89" s="64"/>
      <c r="K89" s="64"/>
      <c r="L89" s="76"/>
      <c r="M89" s="56"/>
      <c r="N89" s="64"/>
      <c r="O89" s="64"/>
      <c r="P89" s="76"/>
      <c r="Q89" s="124"/>
      <c r="R89" s="133"/>
      <c r="S89" s="133"/>
      <c r="T89" s="161"/>
      <c r="U89" s="133"/>
      <c r="V89" s="133"/>
      <c r="W89" s="133"/>
      <c r="X89" s="175"/>
      <c r="AA89" s="26"/>
      <c r="AB89" s="44"/>
      <c r="AC89" s="44"/>
      <c r="AD89" s="44"/>
      <c r="AE89" s="44"/>
      <c r="AF89" s="44"/>
      <c r="AG89" s="44"/>
      <c r="AH89" s="56"/>
      <c r="AI89" s="64"/>
      <c r="AJ89" s="64"/>
      <c r="AK89" s="76"/>
      <c r="AL89" s="85"/>
      <c r="AM89" s="97"/>
      <c r="AN89" s="97"/>
      <c r="AO89" s="111"/>
      <c r="AP89" s="85"/>
      <c r="AQ89" s="97"/>
      <c r="AR89" s="97"/>
      <c r="AS89" s="152"/>
      <c r="AV89" s="26"/>
      <c r="AW89" s="44"/>
      <c r="AX89" s="44"/>
      <c r="AY89" s="44"/>
      <c r="AZ89" s="44"/>
      <c r="BA89" s="44"/>
      <c r="BB89" s="44"/>
      <c r="BC89" s="56"/>
      <c r="BD89" s="64"/>
      <c r="BE89" s="64"/>
      <c r="BF89" s="76"/>
      <c r="BG89" s="124"/>
      <c r="BH89" s="133"/>
      <c r="BI89" s="133"/>
      <c r="BJ89" s="181"/>
      <c r="BK89" s="124"/>
      <c r="BL89" s="133"/>
      <c r="BM89" s="133"/>
      <c r="BN89" s="175"/>
      <c r="BQ89" s="249"/>
      <c r="BR89" s="255"/>
      <c r="BS89" s="255"/>
      <c r="BT89" s="255"/>
      <c r="BU89" s="269"/>
      <c r="BV89" s="281"/>
      <c r="BW89" s="281"/>
      <c r="BX89" s="281"/>
      <c r="BY89" s="281"/>
      <c r="BZ89" s="296"/>
      <c r="CA89" s="281"/>
      <c r="CB89" s="281"/>
      <c r="CC89" s="281"/>
      <c r="CD89" s="281"/>
      <c r="CE89" s="296"/>
      <c r="CF89" s="281"/>
      <c r="CG89" s="281"/>
      <c r="CH89" s="281"/>
      <c r="CI89" s="281"/>
      <c r="CJ89" s="296"/>
      <c r="CK89" s="281"/>
      <c r="CL89" s="281"/>
      <c r="CM89" s="281"/>
      <c r="CN89" s="281"/>
      <c r="CO89" s="320"/>
    </row>
    <row r="90" spans="2:93">
      <c r="B90" s="25" t="s">
        <v>295</v>
      </c>
      <c r="C90" s="45"/>
      <c r="D90" s="45"/>
      <c r="E90" s="45"/>
      <c r="F90" s="45"/>
      <c r="G90" s="45"/>
      <c r="H90" s="45"/>
      <c r="I90" s="51"/>
      <c r="J90" s="59"/>
      <c r="K90" s="59"/>
      <c r="L90" s="71"/>
      <c r="M90" s="89"/>
      <c r="N90" s="100"/>
      <c r="O90" s="100"/>
      <c r="P90" s="114"/>
      <c r="Q90" s="125">
        <f>SUM(Q84:T89)</f>
        <v>0</v>
      </c>
      <c r="R90" s="134"/>
      <c r="S90" s="134"/>
      <c r="T90" s="162"/>
      <c r="U90" s="134">
        <f>SUM(U84:X89)</f>
        <v>0</v>
      </c>
      <c r="V90" s="134"/>
      <c r="W90" s="134"/>
      <c r="X90" s="176"/>
      <c r="AA90" s="25" t="s">
        <v>295</v>
      </c>
      <c r="AB90" s="45"/>
      <c r="AC90" s="45"/>
      <c r="AD90" s="45"/>
      <c r="AE90" s="45"/>
      <c r="AF90" s="45"/>
      <c r="AG90" s="45"/>
      <c r="AH90" s="51"/>
      <c r="AI90" s="59"/>
      <c r="AJ90" s="59"/>
      <c r="AK90" s="71"/>
      <c r="AL90" s="125">
        <f>SUM(AL84:AO89)</f>
        <v>0</v>
      </c>
      <c r="AM90" s="134"/>
      <c r="AN90" s="134"/>
      <c r="AO90" s="189"/>
      <c r="AP90" s="125">
        <f>SUM(AP84:AS89)</f>
        <v>0</v>
      </c>
      <c r="AQ90" s="134"/>
      <c r="AR90" s="134"/>
      <c r="AS90" s="176"/>
      <c r="AV90" s="25" t="s">
        <v>295</v>
      </c>
      <c r="AW90" s="45"/>
      <c r="AX90" s="45"/>
      <c r="AY90" s="45"/>
      <c r="AZ90" s="45"/>
      <c r="BA90" s="45"/>
      <c r="BB90" s="45"/>
      <c r="BC90" s="51"/>
      <c r="BD90" s="59"/>
      <c r="BE90" s="59"/>
      <c r="BF90" s="71"/>
      <c r="BG90" s="125">
        <f>SUM(BG84:BJ89)</f>
        <v>0</v>
      </c>
      <c r="BH90" s="134"/>
      <c r="BI90" s="134"/>
      <c r="BJ90" s="189"/>
      <c r="BK90" s="125">
        <f>SUM(BK84:BN89)</f>
        <v>0</v>
      </c>
      <c r="BL90" s="134"/>
      <c r="BM90" s="134"/>
      <c r="BN90" s="176"/>
    </row>
    <row r="91" spans="2:93">
      <c r="B91" s="9"/>
      <c r="C91" s="34"/>
      <c r="D91" s="34"/>
      <c r="E91" s="34"/>
      <c r="F91" s="34"/>
      <c r="G91" s="34"/>
      <c r="H91" s="34"/>
      <c r="I91" s="51"/>
      <c r="J91" s="59"/>
      <c r="K91" s="59"/>
      <c r="L91" s="71"/>
      <c r="M91" s="89"/>
      <c r="N91" s="100"/>
      <c r="O91" s="100"/>
      <c r="P91" s="114"/>
      <c r="Q91" s="125"/>
      <c r="R91" s="134"/>
      <c r="S91" s="134"/>
      <c r="T91" s="162"/>
      <c r="U91" s="134"/>
      <c r="V91" s="134"/>
      <c r="W91" s="134"/>
      <c r="X91" s="176"/>
      <c r="AA91" s="9"/>
      <c r="AB91" s="34"/>
      <c r="AC91" s="34"/>
      <c r="AD91" s="34"/>
      <c r="AE91" s="34"/>
      <c r="AF91" s="34"/>
      <c r="AG91" s="34"/>
      <c r="AH91" s="51"/>
      <c r="AI91" s="59"/>
      <c r="AJ91" s="59"/>
      <c r="AK91" s="71"/>
      <c r="AL91" s="125"/>
      <c r="AM91" s="134"/>
      <c r="AN91" s="134"/>
      <c r="AO91" s="189"/>
      <c r="AP91" s="125"/>
      <c r="AQ91" s="134"/>
      <c r="AR91" s="134"/>
      <c r="AS91" s="176"/>
      <c r="AV91" s="9"/>
      <c r="AW91" s="34"/>
      <c r="AX91" s="34"/>
      <c r="AY91" s="34"/>
      <c r="AZ91" s="34"/>
      <c r="BA91" s="34"/>
      <c r="BB91" s="34"/>
      <c r="BC91" s="51"/>
      <c r="BD91" s="59"/>
      <c r="BE91" s="59"/>
      <c r="BF91" s="71"/>
      <c r="BG91" s="125"/>
      <c r="BH91" s="134"/>
      <c r="BI91" s="134"/>
      <c r="BJ91" s="189"/>
      <c r="BK91" s="125"/>
      <c r="BL91" s="134"/>
      <c r="BM91" s="134"/>
      <c r="BN91" s="176"/>
    </row>
    <row r="92" spans="2:93" ht="12.75">
      <c r="B92" s="18"/>
      <c r="C92" s="43"/>
      <c r="D92" s="43"/>
      <c r="E92" s="43"/>
      <c r="F92" s="43"/>
      <c r="G92" s="43"/>
      <c r="H92" s="43"/>
      <c r="I92" s="57"/>
      <c r="J92" s="65"/>
      <c r="K92" s="65"/>
      <c r="L92" s="77"/>
      <c r="M92" s="90"/>
      <c r="N92" s="101"/>
      <c r="O92" s="101"/>
      <c r="P92" s="115"/>
      <c r="Q92" s="126"/>
      <c r="R92" s="135"/>
      <c r="S92" s="135"/>
      <c r="T92" s="163"/>
      <c r="U92" s="135"/>
      <c r="V92" s="135"/>
      <c r="W92" s="135"/>
      <c r="X92" s="177"/>
      <c r="AA92" s="18"/>
      <c r="AB92" s="43"/>
      <c r="AC92" s="43"/>
      <c r="AD92" s="43"/>
      <c r="AE92" s="43"/>
      <c r="AF92" s="43"/>
      <c r="AG92" s="43"/>
      <c r="AH92" s="57"/>
      <c r="AI92" s="65"/>
      <c r="AJ92" s="65"/>
      <c r="AK92" s="77"/>
      <c r="AL92" s="126"/>
      <c r="AM92" s="135"/>
      <c r="AN92" s="135"/>
      <c r="AO92" s="190"/>
      <c r="AP92" s="126"/>
      <c r="AQ92" s="135"/>
      <c r="AR92" s="135"/>
      <c r="AS92" s="177"/>
      <c r="AV92" s="18"/>
      <c r="AW92" s="43"/>
      <c r="AX92" s="43"/>
      <c r="AY92" s="43"/>
      <c r="AZ92" s="43"/>
      <c r="BA92" s="43"/>
      <c r="BB92" s="43"/>
      <c r="BC92" s="57"/>
      <c r="BD92" s="65"/>
      <c r="BE92" s="65"/>
      <c r="BF92" s="77"/>
      <c r="BG92" s="126"/>
      <c r="BH92" s="135"/>
      <c r="BI92" s="135"/>
      <c r="BJ92" s="190"/>
      <c r="BK92" s="126"/>
      <c r="BL92" s="135"/>
      <c r="BM92" s="135"/>
      <c r="BN92" s="177"/>
    </row>
    <row r="93" spans="2:93" ht="13.2">
      <c r="B93" s="27"/>
      <c r="C93" s="27"/>
      <c r="D93" s="27"/>
      <c r="E93" s="27"/>
      <c r="F93" s="27"/>
      <c r="G93" s="27"/>
      <c r="H93" s="27"/>
      <c r="I93" s="27"/>
      <c r="J93" s="27"/>
      <c r="K93" s="27"/>
      <c r="L93" s="27"/>
      <c r="Q93" s="88" t="s">
        <v>331</v>
      </c>
      <c r="R93" s="88"/>
      <c r="S93" s="88"/>
      <c r="T93" s="88"/>
      <c r="U93" s="88" t="s">
        <v>293</v>
      </c>
      <c r="V93" s="88"/>
      <c r="W93" s="88"/>
      <c r="X93" s="88"/>
      <c r="AA93" s="27"/>
      <c r="AB93" s="27"/>
      <c r="AC93" s="27"/>
      <c r="AD93" s="27"/>
      <c r="AE93" s="27"/>
      <c r="AF93" s="27"/>
      <c r="AG93" s="27"/>
      <c r="AH93" s="27"/>
      <c r="AI93" s="27"/>
      <c r="AJ93" s="27"/>
      <c r="AK93" s="27"/>
      <c r="AL93" s="88" t="s">
        <v>344</v>
      </c>
      <c r="AM93" s="88"/>
      <c r="AN93" s="88"/>
      <c r="AO93" s="88"/>
      <c r="AP93" s="88" t="s">
        <v>254</v>
      </c>
      <c r="AQ93" s="88"/>
      <c r="AR93" s="88"/>
      <c r="AS93" s="88"/>
      <c r="AV93" s="27"/>
      <c r="AW93" s="27"/>
      <c r="AX93" s="27"/>
      <c r="AY93" s="27"/>
      <c r="AZ93" s="27"/>
      <c r="BA93" s="27"/>
      <c r="BB93" s="27"/>
      <c r="BC93" s="27"/>
      <c r="BD93" s="27"/>
      <c r="BE93" s="27"/>
      <c r="BF93" s="27"/>
      <c r="BG93" s="88" t="s">
        <v>1</v>
      </c>
      <c r="BH93" s="88"/>
      <c r="BI93" s="88"/>
      <c r="BJ93" s="88"/>
      <c r="BK93" s="88" t="s">
        <v>110</v>
      </c>
      <c r="BL93" s="88"/>
      <c r="BM93" s="88"/>
      <c r="BN93" s="88"/>
    </row>
    <row r="94" spans="2:93">
      <c r="B94" s="28" t="s">
        <v>321</v>
      </c>
      <c r="C94" s="28"/>
      <c r="D94" s="28"/>
      <c r="E94" s="28"/>
      <c r="F94" s="28"/>
      <c r="G94" s="28"/>
      <c r="H94" s="28"/>
      <c r="I94" s="28"/>
      <c r="J94" s="28"/>
      <c r="K94" s="28"/>
      <c r="L94" s="28"/>
      <c r="M94" s="28"/>
      <c r="N94" s="28"/>
      <c r="O94" s="28"/>
      <c r="P94" s="28"/>
      <c r="Q94" s="28"/>
      <c r="R94" s="28"/>
      <c r="S94" s="28"/>
      <c r="T94" s="28"/>
      <c r="AA94" s="28" t="s">
        <v>321</v>
      </c>
      <c r="AB94" s="28"/>
      <c r="AC94" s="28"/>
      <c r="AD94" s="28"/>
      <c r="AE94" s="28"/>
      <c r="AF94" s="28"/>
      <c r="AG94" s="28"/>
      <c r="AH94" s="28"/>
      <c r="AI94" s="28"/>
      <c r="AJ94" s="28"/>
      <c r="AK94" s="28"/>
      <c r="AL94" s="28"/>
      <c r="AM94" s="28"/>
      <c r="AN94" s="28"/>
      <c r="AO94" s="28"/>
      <c r="AP94" s="28"/>
      <c r="AQ94" s="28"/>
      <c r="AR94" s="28"/>
      <c r="AS94" s="28"/>
      <c r="AV94" s="28" t="s">
        <v>321</v>
      </c>
    </row>
    <row r="95" spans="2:93">
      <c r="B95" s="29" t="s">
        <v>334</v>
      </c>
      <c r="C95" s="29"/>
      <c r="D95" s="29"/>
      <c r="E95" s="29"/>
      <c r="F95" s="29"/>
      <c r="G95" s="29"/>
      <c r="H95" s="29"/>
      <c r="I95" s="29"/>
      <c r="J95" s="29"/>
      <c r="K95" s="29"/>
      <c r="L95" s="29"/>
      <c r="M95" s="29"/>
      <c r="N95" s="29"/>
      <c r="O95" s="29"/>
      <c r="P95" s="29"/>
      <c r="Q95" s="29"/>
      <c r="R95" s="29"/>
      <c r="S95" s="29"/>
      <c r="T95" s="29"/>
      <c r="U95" s="29"/>
      <c r="V95" s="29"/>
      <c r="W95" s="29"/>
      <c r="X95" s="29"/>
      <c r="AA95" s="29" t="s">
        <v>351</v>
      </c>
      <c r="AB95" s="29"/>
      <c r="AC95" s="29"/>
      <c r="AD95" s="29"/>
      <c r="AE95" s="29"/>
      <c r="AF95" s="29"/>
      <c r="AG95" s="29"/>
      <c r="AH95" s="29"/>
      <c r="AI95" s="29"/>
      <c r="AJ95" s="29"/>
      <c r="AK95" s="29"/>
      <c r="AL95" s="29"/>
      <c r="AM95" s="29"/>
      <c r="AN95" s="29"/>
      <c r="AO95" s="29"/>
      <c r="AP95" s="29"/>
      <c r="AQ95" s="29"/>
      <c r="AR95" s="29"/>
      <c r="AS95" s="29"/>
      <c r="AV95" s="29" t="s">
        <v>156</v>
      </c>
      <c r="AW95" s="29"/>
      <c r="AX95" s="29"/>
      <c r="AY95" s="29"/>
      <c r="AZ95" s="29"/>
      <c r="BA95" s="29"/>
      <c r="BB95" s="29"/>
      <c r="BC95" s="29"/>
      <c r="BD95" s="29"/>
      <c r="BE95" s="29"/>
      <c r="BF95" s="29"/>
      <c r="BG95" s="29"/>
      <c r="BH95" s="29"/>
      <c r="BI95" s="29"/>
      <c r="BJ95" s="29"/>
      <c r="BK95" s="29"/>
      <c r="BL95" s="29"/>
      <c r="BM95" s="29"/>
      <c r="BN95" s="29"/>
    </row>
    <row r="96" spans="2:93">
      <c r="B96" s="29"/>
      <c r="C96" s="29"/>
      <c r="D96" s="29"/>
      <c r="E96" s="29"/>
      <c r="F96" s="29"/>
      <c r="G96" s="29"/>
      <c r="H96" s="29"/>
      <c r="I96" s="29"/>
      <c r="J96" s="29"/>
      <c r="K96" s="29"/>
      <c r="L96" s="29"/>
      <c r="M96" s="29"/>
      <c r="N96" s="29"/>
      <c r="O96" s="29"/>
      <c r="P96" s="29"/>
      <c r="Q96" s="29"/>
      <c r="R96" s="29"/>
      <c r="S96" s="29"/>
      <c r="T96" s="29"/>
      <c r="U96" s="29"/>
      <c r="V96" s="29"/>
      <c r="W96" s="29"/>
      <c r="X96" s="29"/>
      <c r="AA96" s="29"/>
      <c r="AB96" s="29"/>
      <c r="AC96" s="29"/>
      <c r="AD96" s="29"/>
      <c r="AE96" s="29"/>
      <c r="AF96" s="29"/>
      <c r="AG96" s="29"/>
      <c r="AH96" s="29"/>
      <c r="AI96" s="29"/>
      <c r="AJ96" s="29"/>
      <c r="AK96" s="29"/>
      <c r="AL96" s="29"/>
      <c r="AM96" s="29"/>
      <c r="AN96" s="29"/>
      <c r="AO96" s="29"/>
      <c r="AP96" s="29"/>
      <c r="AQ96" s="29"/>
      <c r="AR96" s="29"/>
      <c r="AS96" s="29"/>
      <c r="AV96" s="29"/>
      <c r="AW96" s="29"/>
      <c r="AX96" s="29"/>
      <c r="AY96" s="29"/>
      <c r="AZ96" s="29"/>
      <c r="BA96" s="29"/>
      <c r="BB96" s="29"/>
      <c r="BC96" s="29"/>
      <c r="BD96" s="29"/>
      <c r="BE96" s="29"/>
      <c r="BF96" s="29"/>
      <c r="BG96" s="29"/>
      <c r="BH96" s="29"/>
      <c r="BI96" s="29"/>
      <c r="BJ96" s="29"/>
      <c r="BK96" s="29"/>
      <c r="BL96" s="29"/>
      <c r="BM96" s="29"/>
      <c r="BN96" s="29"/>
    </row>
    <row r="97" spans="2:66">
      <c r="B97" s="29" t="s">
        <v>461</v>
      </c>
      <c r="C97" s="29"/>
      <c r="D97" s="29"/>
      <c r="E97" s="29"/>
      <c r="F97" s="29"/>
      <c r="G97" s="29"/>
      <c r="H97" s="29"/>
      <c r="I97" s="29"/>
      <c r="J97" s="29"/>
      <c r="K97" s="29"/>
      <c r="L97" s="29"/>
      <c r="M97" s="29"/>
      <c r="N97" s="29"/>
      <c r="O97" s="29"/>
      <c r="P97" s="29"/>
      <c r="Q97" s="29"/>
      <c r="R97" s="29"/>
      <c r="S97" s="29"/>
      <c r="T97" s="29"/>
      <c r="U97" s="29"/>
      <c r="V97" s="29"/>
      <c r="W97" s="29"/>
      <c r="X97" s="29"/>
      <c r="AA97" s="29" t="s">
        <v>223</v>
      </c>
      <c r="AB97" s="29"/>
      <c r="AC97" s="29"/>
      <c r="AD97" s="29"/>
      <c r="AE97" s="29"/>
      <c r="AF97" s="29"/>
      <c r="AG97" s="29"/>
      <c r="AH97" s="29"/>
      <c r="AI97" s="29"/>
      <c r="AJ97" s="29"/>
      <c r="AK97" s="29"/>
      <c r="AL97" s="29"/>
      <c r="AM97" s="29"/>
      <c r="AN97" s="29"/>
      <c r="AO97" s="29"/>
      <c r="AP97" s="29"/>
      <c r="AQ97" s="29"/>
      <c r="AR97" s="29"/>
      <c r="AS97" s="29"/>
      <c r="AV97" s="29" t="s">
        <v>284</v>
      </c>
      <c r="AW97" s="29"/>
      <c r="AX97" s="29"/>
      <c r="AY97" s="29"/>
      <c r="AZ97" s="29"/>
      <c r="BA97" s="29"/>
      <c r="BB97" s="29"/>
      <c r="BC97" s="29"/>
      <c r="BD97" s="29"/>
      <c r="BE97" s="29"/>
      <c r="BF97" s="29"/>
      <c r="BG97" s="29"/>
      <c r="BH97" s="29"/>
      <c r="BI97" s="29"/>
      <c r="BJ97" s="29"/>
      <c r="BK97" s="29"/>
      <c r="BL97" s="29"/>
      <c r="BM97" s="29"/>
      <c r="BN97" s="29"/>
    </row>
    <row r="98" spans="2:66">
      <c r="B98" s="29" t="s">
        <v>257</v>
      </c>
      <c r="C98" s="29"/>
      <c r="D98" s="29"/>
      <c r="E98" s="29"/>
      <c r="F98" s="29"/>
      <c r="G98" s="29"/>
      <c r="H98" s="29"/>
      <c r="I98" s="29"/>
      <c r="J98" s="29"/>
      <c r="K98" s="29"/>
      <c r="L98" s="29"/>
      <c r="M98" s="29"/>
      <c r="N98" s="29"/>
      <c r="O98" s="29"/>
      <c r="P98" s="29"/>
      <c r="Q98" s="29"/>
      <c r="R98" s="29"/>
      <c r="S98" s="29"/>
      <c r="T98" s="29"/>
      <c r="U98" s="29"/>
      <c r="V98" s="29"/>
      <c r="W98" s="29"/>
      <c r="X98" s="29"/>
      <c r="AA98" s="29"/>
      <c r="AB98" s="29"/>
      <c r="AC98" s="29"/>
      <c r="AD98" s="29"/>
      <c r="AE98" s="29"/>
      <c r="AF98" s="29"/>
      <c r="AG98" s="29"/>
      <c r="AH98" s="29"/>
      <c r="AI98" s="29"/>
      <c r="AJ98" s="29"/>
      <c r="AK98" s="29"/>
      <c r="AL98" s="29"/>
      <c r="AM98" s="29"/>
      <c r="AN98" s="29"/>
      <c r="AO98" s="29"/>
      <c r="AP98" s="29"/>
      <c r="AQ98" s="29"/>
      <c r="AR98" s="29"/>
      <c r="AS98" s="29"/>
      <c r="AV98" s="29"/>
      <c r="AW98" s="29"/>
      <c r="AX98" s="29"/>
      <c r="AY98" s="29"/>
      <c r="AZ98" s="29"/>
      <c r="BA98" s="29"/>
      <c r="BB98" s="29"/>
      <c r="BC98" s="29"/>
      <c r="BD98" s="29"/>
      <c r="BE98" s="29"/>
      <c r="BF98" s="29"/>
      <c r="BG98" s="29"/>
      <c r="BH98" s="29"/>
      <c r="BI98" s="29"/>
      <c r="BJ98" s="29"/>
      <c r="BK98" s="29"/>
      <c r="BL98" s="29"/>
      <c r="BM98" s="29"/>
      <c r="BN98" s="29"/>
    </row>
    <row r="99" spans="2:66">
      <c r="B99" s="29"/>
      <c r="C99" s="29"/>
      <c r="D99" s="29"/>
      <c r="E99" s="29"/>
      <c r="F99" s="29"/>
      <c r="G99" s="29"/>
      <c r="H99" s="29"/>
      <c r="I99" s="29"/>
      <c r="J99" s="29"/>
      <c r="K99" s="29"/>
      <c r="L99" s="29"/>
      <c r="M99" s="29"/>
      <c r="N99" s="29"/>
      <c r="O99" s="29"/>
      <c r="P99" s="29"/>
      <c r="Q99" s="29"/>
      <c r="R99" s="29"/>
      <c r="S99" s="29"/>
      <c r="T99" s="29"/>
      <c r="U99" s="29"/>
      <c r="V99" s="29"/>
      <c r="W99" s="29"/>
      <c r="X99" s="29"/>
      <c r="AA99" s="29" t="s">
        <v>352</v>
      </c>
      <c r="AB99" s="29"/>
      <c r="AC99" s="29"/>
      <c r="AD99" s="29"/>
      <c r="AE99" s="29"/>
      <c r="AF99" s="29"/>
      <c r="AG99" s="29"/>
      <c r="AH99" s="29"/>
      <c r="AI99" s="29"/>
      <c r="AJ99" s="29"/>
      <c r="AK99" s="29"/>
      <c r="AL99" s="29"/>
      <c r="AM99" s="29"/>
      <c r="AN99" s="29"/>
      <c r="AO99" s="29"/>
      <c r="AP99" s="29"/>
      <c r="AQ99" s="29"/>
      <c r="AR99" s="29"/>
      <c r="AS99" s="29"/>
      <c r="AV99" s="29" t="s">
        <v>122</v>
      </c>
      <c r="AW99" s="29"/>
      <c r="AX99" s="29"/>
      <c r="AY99" s="29"/>
      <c r="AZ99" s="29"/>
      <c r="BA99" s="29"/>
      <c r="BB99" s="29"/>
      <c r="BC99" s="29"/>
      <c r="BD99" s="29"/>
      <c r="BE99" s="29"/>
      <c r="BF99" s="29"/>
      <c r="BG99" s="29"/>
      <c r="BH99" s="29"/>
      <c r="BI99" s="29"/>
      <c r="BJ99" s="29"/>
      <c r="BK99" s="29"/>
      <c r="BL99" s="29"/>
      <c r="BM99" s="29"/>
      <c r="BN99" s="29"/>
    </row>
    <row r="100" spans="2:66">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AA100" s="29"/>
      <c r="AB100" s="29"/>
      <c r="AC100" s="29"/>
      <c r="AD100" s="29"/>
      <c r="AE100" s="29"/>
      <c r="AF100" s="29"/>
      <c r="AG100" s="29"/>
      <c r="AH100" s="29"/>
      <c r="AI100" s="29"/>
      <c r="AJ100" s="29"/>
      <c r="AK100" s="29"/>
      <c r="AL100" s="29"/>
      <c r="AM100" s="29"/>
      <c r="AN100" s="29"/>
      <c r="AO100" s="29"/>
      <c r="AP100" s="29"/>
      <c r="AQ100" s="29"/>
      <c r="AR100" s="29"/>
      <c r="AS100" s="29"/>
      <c r="AV100" s="29"/>
      <c r="AW100" s="29"/>
      <c r="AX100" s="29"/>
      <c r="AY100" s="29"/>
      <c r="AZ100" s="29"/>
      <c r="BA100" s="29"/>
      <c r="BB100" s="29"/>
      <c r="BC100" s="29"/>
      <c r="BD100" s="29"/>
      <c r="BE100" s="29"/>
      <c r="BF100" s="29"/>
      <c r="BG100" s="29"/>
      <c r="BH100" s="29"/>
      <c r="BI100" s="29"/>
      <c r="BJ100" s="29"/>
      <c r="BK100" s="29"/>
      <c r="BL100" s="29"/>
      <c r="BM100" s="29"/>
      <c r="BN100" s="29"/>
    </row>
    <row r="101" spans="2:66">
      <c r="AA101" s="29"/>
      <c r="AB101" s="29"/>
      <c r="AC101" s="29"/>
      <c r="AD101" s="29"/>
      <c r="AE101" s="29"/>
      <c r="AF101" s="29"/>
      <c r="AG101" s="29"/>
      <c r="AH101" s="29"/>
      <c r="AI101" s="29"/>
      <c r="AJ101" s="29"/>
      <c r="AK101" s="29"/>
      <c r="AL101" s="29"/>
      <c r="AM101" s="29"/>
      <c r="AN101" s="29"/>
      <c r="AO101" s="29"/>
      <c r="AP101" s="29"/>
      <c r="AQ101" s="29"/>
      <c r="AR101" s="29"/>
      <c r="AS101" s="29"/>
      <c r="AV101" s="29"/>
      <c r="AW101" s="29"/>
      <c r="AX101" s="29"/>
      <c r="AY101" s="29"/>
      <c r="AZ101" s="29"/>
      <c r="BA101" s="29"/>
      <c r="BB101" s="29"/>
      <c r="BC101" s="29"/>
      <c r="BD101" s="29"/>
      <c r="BE101" s="29"/>
      <c r="BF101" s="29"/>
      <c r="BG101" s="29"/>
      <c r="BH101" s="29"/>
      <c r="BI101" s="29"/>
      <c r="BJ101" s="29"/>
      <c r="BK101" s="29"/>
      <c r="BL101" s="29"/>
      <c r="BM101" s="29"/>
      <c r="BN101" s="29"/>
    </row>
  </sheetData>
  <mergeCells count="403">
    <mergeCell ref="BJ4:BO4"/>
    <mergeCell ref="BP4:CD4"/>
    <mergeCell ref="B17:H17"/>
    <mergeCell ref="I17:K17"/>
    <mergeCell ref="L17:N17"/>
    <mergeCell ref="O17:U17"/>
    <mergeCell ref="V17:X17"/>
    <mergeCell ref="Y17:AE17"/>
    <mergeCell ref="AF17:AH17"/>
    <mergeCell ref="AI17:AK17"/>
    <mergeCell ref="AL17:AN17"/>
    <mergeCell ref="AO17:AQ17"/>
    <mergeCell ref="AR17:AS17"/>
    <mergeCell ref="AT17:AV17"/>
    <mergeCell ref="AW17:AY17"/>
    <mergeCell ref="AZ17:BC17"/>
    <mergeCell ref="BD17:BG17"/>
    <mergeCell ref="BH17:BK17"/>
    <mergeCell ref="BL17:BO17"/>
    <mergeCell ref="BP17:BS17"/>
    <mergeCell ref="BT17:BW17"/>
    <mergeCell ref="BX17:CA17"/>
    <mergeCell ref="CB17:CE17"/>
    <mergeCell ref="B18:H18"/>
    <mergeCell ref="I18:K18"/>
    <mergeCell ref="L18:N18"/>
    <mergeCell ref="O18:Q18"/>
    <mergeCell ref="S18:U18"/>
    <mergeCell ref="V18:X18"/>
    <mergeCell ref="Y18:AA18"/>
    <mergeCell ref="AC18:AE18"/>
    <mergeCell ref="AF18:AH18"/>
    <mergeCell ref="AI18:AK18"/>
    <mergeCell ref="AL18:AN18"/>
    <mergeCell ref="AO18:AQ18"/>
    <mergeCell ref="AR18:AS18"/>
    <mergeCell ref="AT18:AV18"/>
    <mergeCell ref="AW18:AY18"/>
    <mergeCell ref="AZ18:BC18"/>
    <mergeCell ref="BD18:BG18"/>
    <mergeCell ref="BH18:BK18"/>
    <mergeCell ref="BL18:BO18"/>
    <mergeCell ref="BP18:BS18"/>
    <mergeCell ref="BT18:BW18"/>
    <mergeCell ref="BX18:CA18"/>
    <mergeCell ref="CB18:CE18"/>
    <mergeCell ref="BH28:BK28"/>
    <mergeCell ref="CB28:CE28"/>
    <mergeCell ref="B48:H48"/>
    <mergeCell ref="I48:L48"/>
    <mergeCell ref="M48:P48"/>
    <mergeCell ref="Q48:T48"/>
    <mergeCell ref="W48:AC48"/>
    <mergeCell ref="AD48:AG48"/>
    <mergeCell ref="AH48:AK48"/>
    <mergeCell ref="AL48:AO48"/>
    <mergeCell ref="AR48:AX48"/>
    <mergeCell ref="AY48:BB48"/>
    <mergeCell ref="BC48:BF48"/>
    <mergeCell ref="BG48:BJ48"/>
    <mergeCell ref="BM48:BS48"/>
    <mergeCell ref="BT48:BW48"/>
    <mergeCell ref="BX48:CA48"/>
    <mergeCell ref="B49:H49"/>
    <mergeCell ref="I49:L49"/>
    <mergeCell ref="M49:P49"/>
    <mergeCell ref="Q49:T49"/>
    <mergeCell ref="W49:AC49"/>
    <mergeCell ref="AD49:AG49"/>
    <mergeCell ref="AH49:AK49"/>
    <mergeCell ref="AL49:AO49"/>
    <mergeCell ref="AR49:AX49"/>
    <mergeCell ref="AY49:BB49"/>
    <mergeCell ref="BC49:BF49"/>
    <mergeCell ref="BG49:BJ49"/>
    <mergeCell ref="BM49:BS49"/>
    <mergeCell ref="BT49:BW49"/>
    <mergeCell ref="BX49:CA49"/>
    <mergeCell ref="B59:H59"/>
    <mergeCell ref="I59:L59"/>
    <mergeCell ref="M59:P59"/>
    <mergeCell ref="Q59:T59"/>
    <mergeCell ref="W59:AC59"/>
    <mergeCell ref="AD59:AG59"/>
    <mergeCell ref="AH59:AK59"/>
    <mergeCell ref="AL59:AO59"/>
    <mergeCell ref="AR59:AX59"/>
    <mergeCell ref="AY59:BB59"/>
    <mergeCell ref="BC59:BF59"/>
    <mergeCell ref="BG59:BJ59"/>
    <mergeCell ref="BM59:BS59"/>
    <mergeCell ref="BT59:BW59"/>
    <mergeCell ref="BX59:CA59"/>
    <mergeCell ref="CN74:CO74"/>
    <mergeCell ref="BV80:BZ80"/>
    <mergeCell ref="CA80:CE80"/>
    <mergeCell ref="B82:H82"/>
    <mergeCell ref="I82:L82"/>
    <mergeCell ref="M82:P82"/>
    <mergeCell ref="Q82:T82"/>
    <mergeCell ref="U82:X82"/>
    <mergeCell ref="AA82:AG82"/>
    <mergeCell ref="AH82:AK82"/>
    <mergeCell ref="AL82:AO82"/>
    <mergeCell ref="AP82:AS82"/>
    <mergeCell ref="AV82:BB82"/>
    <mergeCell ref="BC82:BF82"/>
    <mergeCell ref="BG82:BJ82"/>
    <mergeCell ref="BK82:BN82"/>
    <mergeCell ref="B83:H83"/>
    <mergeCell ref="I83:L83"/>
    <mergeCell ref="M83:P83"/>
    <mergeCell ref="Q83:T83"/>
    <mergeCell ref="U83:X83"/>
    <mergeCell ref="AA83:AG83"/>
    <mergeCell ref="AH83:AK83"/>
    <mergeCell ref="AL83:AO83"/>
    <mergeCell ref="AP83:AS83"/>
    <mergeCell ref="AV83:BB83"/>
    <mergeCell ref="BC83:BF83"/>
    <mergeCell ref="BG83:BJ83"/>
    <mergeCell ref="BK83:BN83"/>
    <mergeCell ref="BV83:BZ83"/>
    <mergeCell ref="CA83:CE83"/>
    <mergeCell ref="BV86:BZ86"/>
    <mergeCell ref="CA86:CE86"/>
    <mergeCell ref="B93:H93"/>
    <mergeCell ref="I93:L93"/>
    <mergeCell ref="Q93:T93"/>
    <mergeCell ref="U93:X93"/>
    <mergeCell ref="AA93:AG93"/>
    <mergeCell ref="AH93:AK93"/>
    <mergeCell ref="AL93:AO93"/>
    <mergeCell ref="AP93:AS93"/>
    <mergeCell ref="AV93:BB93"/>
    <mergeCell ref="BC93:BF93"/>
    <mergeCell ref="BG93:BJ93"/>
    <mergeCell ref="BK93:BN93"/>
    <mergeCell ref="B97:X97"/>
    <mergeCell ref="B4:S6"/>
    <mergeCell ref="T4:AI6"/>
    <mergeCell ref="I8:AH9"/>
    <mergeCell ref="AL8:AQ10"/>
    <mergeCell ref="BL8:CE9"/>
    <mergeCell ref="O10:X11"/>
    <mergeCell ref="Y10:AH11"/>
    <mergeCell ref="BL10:BO13"/>
    <mergeCell ref="AL11:AN16"/>
    <mergeCell ref="AO11:AQ16"/>
    <mergeCell ref="O12:U16"/>
    <mergeCell ref="V12:X16"/>
    <mergeCell ref="Y12:AE16"/>
    <mergeCell ref="AF12:AH16"/>
    <mergeCell ref="BL14:BO16"/>
    <mergeCell ref="B19:H21"/>
    <mergeCell ref="I19:K21"/>
    <mergeCell ref="L19:N21"/>
    <mergeCell ref="O19:Q21"/>
    <mergeCell ref="R19:R21"/>
    <mergeCell ref="S19:U21"/>
    <mergeCell ref="V19:X21"/>
    <mergeCell ref="Y19:AA21"/>
    <mergeCell ref="AB19:AB21"/>
    <mergeCell ref="AC19:AE21"/>
    <mergeCell ref="AF19:AH21"/>
    <mergeCell ref="AI19:AK21"/>
    <mergeCell ref="AL19:AN21"/>
    <mergeCell ref="AO19:AQ21"/>
    <mergeCell ref="AR19:AS21"/>
    <mergeCell ref="AT19:AV21"/>
    <mergeCell ref="AW19:AY21"/>
    <mergeCell ref="AZ19:BC21"/>
    <mergeCell ref="BD19:BG21"/>
    <mergeCell ref="BH19:BK21"/>
    <mergeCell ref="BL19:BO21"/>
    <mergeCell ref="BP19:BS21"/>
    <mergeCell ref="BT19:BW21"/>
    <mergeCell ref="BX19:CA21"/>
    <mergeCell ref="CB19:CE21"/>
    <mergeCell ref="B22:H24"/>
    <mergeCell ref="I22:K24"/>
    <mergeCell ref="L22:N24"/>
    <mergeCell ref="O22:Q24"/>
    <mergeCell ref="R22:R24"/>
    <mergeCell ref="S22:U24"/>
    <mergeCell ref="V22:X24"/>
    <mergeCell ref="Y22:AA24"/>
    <mergeCell ref="AB22:AB24"/>
    <mergeCell ref="AC22:AE24"/>
    <mergeCell ref="AF22:AH24"/>
    <mergeCell ref="AI22:AK24"/>
    <mergeCell ref="AL22:AN24"/>
    <mergeCell ref="AO22:AQ24"/>
    <mergeCell ref="AR22:AS24"/>
    <mergeCell ref="AT22:AV24"/>
    <mergeCell ref="AW22:AY24"/>
    <mergeCell ref="AZ22:BC24"/>
    <mergeCell ref="BD22:BG24"/>
    <mergeCell ref="BH22:BK24"/>
    <mergeCell ref="BL22:BO24"/>
    <mergeCell ref="BP22:BS24"/>
    <mergeCell ref="BT22:BW24"/>
    <mergeCell ref="BX22:CA24"/>
    <mergeCell ref="CB22:CE24"/>
    <mergeCell ref="B25:H27"/>
    <mergeCell ref="I25:K27"/>
    <mergeCell ref="L25:N27"/>
    <mergeCell ref="O25:Q27"/>
    <mergeCell ref="R25:R27"/>
    <mergeCell ref="S25:U27"/>
    <mergeCell ref="V25:X27"/>
    <mergeCell ref="Y25:AA27"/>
    <mergeCell ref="AB25:AB27"/>
    <mergeCell ref="AC25:AE27"/>
    <mergeCell ref="AF25:AH27"/>
    <mergeCell ref="AI25:AK27"/>
    <mergeCell ref="AL25:AN27"/>
    <mergeCell ref="AO25:AQ27"/>
    <mergeCell ref="AR25:AS27"/>
    <mergeCell ref="AT25:AV27"/>
    <mergeCell ref="AW25:AY27"/>
    <mergeCell ref="AZ25:BC27"/>
    <mergeCell ref="BD25:BG27"/>
    <mergeCell ref="BH25:BK27"/>
    <mergeCell ref="BL25:BO27"/>
    <mergeCell ref="BP25:BS27"/>
    <mergeCell ref="BT25:BW27"/>
    <mergeCell ref="BX25:CA27"/>
    <mergeCell ref="CB25:CE27"/>
    <mergeCell ref="B38:T40"/>
    <mergeCell ref="W38:AO40"/>
    <mergeCell ref="AR38:BJ40"/>
    <mergeCell ref="BM38:CA40"/>
    <mergeCell ref="B50:H52"/>
    <mergeCell ref="I50:L52"/>
    <mergeCell ref="M50:P52"/>
    <mergeCell ref="Q50:T52"/>
    <mergeCell ref="W50:AC52"/>
    <mergeCell ref="AD50:AG52"/>
    <mergeCell ref="AH50:AK52"/>
    <mergeCell ref="AL50:AO52"/>
    <mergeCell ref="AR50:AX52"/>
    <mergeCell ref="AY50:BB52"/>
    <mergeCell ref="BC50:BF52"/>
    <mergeCell ref="BG50:BJ52"/>
    <mergeCell ref="BM50:BS52"/>
    <mergeCell ref="BT50:BW52"/>
    <mergeCell ref="BX50:CA52"/>
    <mergeCell ref="B53:H55"/>
    <mergeCell ref="I53:L55"/>
    <mergeCell ref="M53:P55"/>
    <mergeCell ref="Q53:T55"/>
    <mergeCell ref="W53:AC55"/>
    <mergeCell ref="AD53:AG55"/>
    <mergeCell ref="AH53:AK55"/>
    <mergeCell ref="AL53:AO55"/>
    <mergeCell ref="AR53:AX55"/>
    <mergeCell ref="AY53:BB55"/>
    <mergeCell ref="BC53:BF55"/>
    <mergeCell ref="BG53:BJ55"/>
    <mergeCell ref="BM53:BS55"/>
    <mergeCell ref="BT53:BW55"/>
    <mergeCell ref="BX53:CA55"/>
    <mergeCell ref="B56:H58"/>
    <mergeCell ref="I56:L58"/>
    <mergeCell ref="M56:P58"/>
    <mergeCell ref="Q56:T58"/>
    <mergeCell ref="W56:AC58"/>
    <mergeCell ref="AD56:AG58"/>
    <mergeCell ref="AH56:AK58"/>
    <mergeCell ref="AL56:AO58"/>
    <mergeCell ref="AR56:AX58"/>
    <mergeCell ref="AY56:BB58"/>
    <mergeCell ref="BC56:BF58"/>
    <mergeCell ref="BG56:BJ58"/>
    <mergeCell ref="BM56:BS58"/>
    <mergeCell ref="BT56:BW58"/>
    <mergeCell ref="BX56:CA58"/>
    <mergeCell ref="B61:T62"/>
    <mergeCell ref="W61:AO62"/>
    <mergeCell ref="AR61:BJ62"/>
    <mergeCell ref="BM61:CA63"/>
    <mergeCell ref="B63:T64"/>
    <mergeCell ref="W63:AO64"/>
    <mergeCell ref="B65:T67"/>
    <mergeCell ref="W65:AO67"/>
    <mergeCell ref="B70:BN71"/>
    <mergeCell ref="AA72:AS74"/>
    <mergeCell ref="AV72:BN74"/>
    <mergeCell ref="BQ75:BU77"/>
    <mergeCell ref="BV75:BZ77"/>
    <mergeCell ref="CA75:CE77"/>
    <mergeCell ref="CF75:CJ77"/>
    <mergeCell ref="CK75:CO77"/>
    <mergeCell ref="BQ78:BU80"/>
    <mergeCell ref="BV78:BZ79"/>
    <mergeCell ref="CA78:CE79"/>
    <mergeCell ref="CF78:CJ80"/>
    <mergeCell ref="CK78:CO80"/>
    <mergeCell ref="BQ81:BU83"/>
    <mergeCell ref="BV81:BZ82"/>
    <mergeCell ref="CA81:CE82"/>
    <mergeCell ref="CF81:CJ83"/>
    <mergeCell ref="CK81:CO83"/>
    <mergeCell ref="B84:H86"/>
    <mergeCell ref="I84:L86"/>
    <mergeCell ref="M84:P86"/>
    <mergeCell ref="Q84:T86"/>
    <mergeCell ref="U84:X86"/>
    <mergeCell ref="AA84:AG86"/>
    <mergeCell ref="AH84:AK86"/>
    <mergeCell ref="AL84:AO86"/>
    <mergeCell ref="AP84:AS86"/>
    <mergeCell ref="AV84:BB86"/>
    <mergeCell ref="BC84:BF86"/>
    <mergeCell ref="BG84:BJ86"/>
    <mergeCell ref="BK84:BN86"/>
    <mergeCell ref="BQ84:BU86"/>
    <mergeCell ref="BV84:BZ85"/>
    <mergeCell ref="CA84:CE85"/>
    <mergeCell ref="CF84:CJ86"/>
    <mergeCell ref="CK84:CO86"/>
    <mergeCell ref="B87:H89"/>
    <mergeCell ref="I87:L89"/>
    <mergeCell ref="M87:P89"/>
    <mergeCell ref="Q87:T89"/>
    <mergeCell ref="U87:X89"/>
    <mergeCell ref="AA87:AG89"/>
    <mergeCell ref="AH87:AK89"/>
    <mergeCell ref="AL87:AO89"/>
    <mergeCell ref="AP87:AS89"/>
    <mergeCell ref="AV87:BB89"/>
    <mergeCell ref="BC87:BF89"/>
    <mergeCell ref="BG87:BJ89"/>
    <mergeCell ref="BK87:BN89"/>
    <mergeCell ref="BQ87:BU89"/>
    <mergeCell ref="BV87:BZ89"/>
    <mergeCell ref="CA87:CE89"/>
    <mergeCell ref="CF87:CJ89"/>
    <mergeCell ref="CK87:CO89"/>
    <mergeCell ref="B90:H92"/>
    <mergeCell ref="I90:L92"/>
    <mergeCell ref="M90:P92"/>
    <mergeCell ref="Q90:T92"/>
    <mergeCell ref="U90:X92"/>
    <mergeCell ref="AA90:AG92"/>
    <mergeCell ref="AH90:AK92"/>
    <mergeCell ref="AL90:AO92"/>
    <mergeCell ref="AP90:AS92"/>
    <mergeCell ref="AV90:BB92"/>
    <mergeCell ref="BC90:BF92"/>
    <mergeCell ref="BG90:BJ92"/>
    <mergeCell ref="BK90:BN92"/>
    <mergeCell ref="B95:X96"/>
    <mergeCell ref="AA95:AS96"/>
    <mergeCell ref="AV95:BN96"/>
    <mergeCell ref="AA97:AS98"/>
    <mergeCell ref="AV97:BN98"/>
    <mergeCell ref="B98:X100"/>
    <mergeCell ref="AA99:AS101"/>
    <mergeCell ref="AV99:BN101"/>
    <mergeCell ref="B8:H16"/>
    <mergeCell ref="AI8:AK16"/>
    <mergeCell ref="AR8:AS16"/>
    <mergeCell ref="AT8:AV16"/>
    <mergeCell ref="AW8:AY16"/>
    <mergeCell ref="AZ8:BC16"/>
    <mergeCell ref="BD8:BG16"/>
    <mergeCell ref="BH8:BK16"/>
    <mergeCell ref="I10:K16"/>
    <mergeCell ref="L10:N16"/>
    <mergeCell ref="BP10:BS16"/>
    <mergeCell ref="BT10:BW16"/>
    <mergeCell ref="BX10:CA16"/>
    <mergeCell ref="CB10:CE16"/>
    <mergeCell ref="B41:H47"/>
    <mergeCell ref="I41:L47"/>
    <mergeCell ref="M41:P47"/>
    <mergeCell ref="Q41:T47"/>
    <mergeCell ref="W41:AC47"/>
    <mergeCell ref="AD41:AG47"/>
    <mergeCell ref="AH41:AK47"/>
    <mergeCell ref="AL41:AO47"/>
    <mergeCell ref="AR41:AX47"/>
    <mergeCell ref="AY41:BB47"/>
    <mergeCell ref="BC41:BF47"/>
    <mergeCell ref="BG41:BJ47"/>
    <mergeCell ref="BM41:BS47"/>
    <mergeCell ref="BT41:BW47"/>
    <mergeCell ref="BX41:CA47"/>
    <mergeCell ref="B75:H81"/>
    <mergeCell ref="I75:L81"/>
    <mergeCell ref="M75:P81"/>
    <mergeCell ref="Q75:T81"/>
    <mergeCell ref="U75:X81"/>
    <mergeCell ref="AA75:AG81"/>
    <mergeCell ref="AH75:AK81"/>
    <mergeCell ref="AL75:AO81"/>
    <mergeCell ref="AP75:AS81"/>
    <mergeCell ref="AV75:BB81"/>
    <mergeCell ref="BC75:BF81"/>
    <mergeCell ref="BG75:BJ81"/>
    <mergeCell ref="BK75:BN81"/>
  </mergeCells>
  <phoneticPr fontId="6" type="Hiragana"/>
  <pageMargins left="0.7" right="0.7" top="0.75" bottom="0.75" header="0.3" footer="0.3"/>
  <pageSetup paperSize="8" scale="64" fitToWidth="1" fitToHeight="1" orientation="landscape"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O25"/>
  <sheetViews>
    <sheetView topLeftCell="A10" workbookViewId="0">
      <selection activeCell="H19" sqref="H19"/>
    </sheetView>
  </sheetViews>
  <sheetFormatPr defaultColWidth="9" defaultRowHeight="13.2"/>
  <cols>
    <col min="1" max="1" width="9.21875" style="321" bestFit="1" customWidth="1"/>
    <col min="2" max="15" width="12.33203125" style="321" customWidth="1"/>
    <col min="16" max="16384" width="9" style="321"/>
  </cols>
  <sheetData>
    <row r="1" spans="1:15" ht="25.5" customHeight="1">
      <c r="A1" s="322" t="s">
        <v>464</v>
      </c>
      <c r="B1" s="335"/>
      <c r="C1" s="335"/>
      <c r="D1" s="335"/>
      <c r="E1" s="335"/>
      <c r="F1" s="335"/>
      <c r="G1" s="335"/>
      <c r="H1" s="335"/>
      <c r="I1" s="335"/>
      <c r="J1" s="335"/>
      <c r="K1" s="335"/>
      <c r="L1" s="335"/>
      <c r="M1" s="335"/>
      <c r="N1" s="335"/>
      <c r="O1" s="335"/>
    </row>
    <row r="2" spans="1:15" ht="12.75" customHeight="1">
      <c r="A2" s="323"/>
      <c r="B2" s="336"/>
      <c r="C2" s="336"/>
      <c r="D2" s="336"/>
      <c r="E2" s="336"/>
      <c r="F2" s="336"/>
      <c r="G2" s="336"/>
      <c r="H2" s="336"/>
      <c r="I2" s="384"/>
      <c r="J2" s="384"/>
      <c r="K2" s="384"/>
      <c r="L2" s="384"/>
      <c r="M2" s="384"/>
      <c r="N2" s="384"/>
      <c r="O2" s="384"/>
    </row>
    <row r="3" spans="1:15" ht="25.5" customHeight="1">
      <c r="A3" s="324" t="s">
        <v>67</v>
      </c>
      <c r="B3" s="336"/>
      <c r="C3" s="336"/>
      <c r="D3" s="336"/>
      <c r="E3" s="336"/>
      <c r="F3" s="336"/>
      <c r="G3" s="336"/>
      <c r="H3" s="336"/>
      <c r="I3" s="384"/>
      <c r="J3" s="384"/>
      <c r="K3" s="384"/>
      <c r="L3" s="384"/>
      <c r="M3" s="384"/>
      <c r="N3" s="384"/>
      <c r="O3" s="384"/>
    </row>
    <row r="4" spans="1:15" ht="25.5" customHeight="1">
      <c r="A4" s="325" t="s">
        <v>40</v>
      </c>
      <c r="B4" s="337"/>
      <c r="C4" s="347" t="s">
        <v>51</v>
      </c>
      <c r="D4" s="358" t="s">
        <v>68</v>
      </c>
      <c r="E4" s="369"/>
      <c r="F4" s="369"/>
      <c r="G4" s="369"/>
      <c r="H4" s="369"/>
      <c r="I4" s="369"/>
      <c r="J4" s="369"/>
      <c r="K4" s="369"/>
      <c r="L4" s="369"/>
      <c r="M4" s="369"/>
      <c r="N4" s="369"/>
      <c r="O4" s="413"/>
    </row>
    <row r="5" spans="1:15" ht="25.5" customHeight="1">
      <c r="A5" s="326" t="s">
        <v>70</v>
      </c>
      <c r="B5" s="338"/>
      <c r="C5" s="348"/>
      <c r="D5" s="359"/>
      <c r="E5" s="370"/>
      <c r="F5" s="370"/>
      <c r="G5" s="370"/>
      <c r="H5" s="370"/>
      <c r="I5" s="370"/>
      <c r="J5" s="370"/>
      <c r="K5" s="370"/>
      <c r="L5" s="370"/>
      <c r="M5" s="370"/>
      <c r="N5" s="370"/>
      <c r="O5" s="414"/>
    </row>
    <row r="6" spans="1:15" ht="25.5" customHeight="1">
      <c r="A6" s="327"/>
      <c r="B6" s="339"/>
      <c r="C6" s="348"/>
      <c r="D6" s="360"/>
      <c r="E6" s="370"/>
      <c r="F6" s="370"/>
      <c r="G6" s="370"/>
      <c r="H6" s="370"/>
      <c r="I6" s="370"/>
      <c r="J6" s="370"/>
      <c r="K6" s="370"/>
      <c r="L6" s="370"/>
      <c r="M6" s="370"/>
      <c r="N6" s="370"/>
      <c r="O6" s="414"/>
    </row>
    <row r="7" spans="1:15" ht="25.5" customHeight="1">
      <c r="A7" s="327"/>
      <c r="B7" s="339"/>
      <c r="C7" s="348"/>
      <c r="D7" s="360"/>
      <c r="E7" s="370"/>
      <c r="F7" s="370"/>
      <c r="G7" s="370"/>
      <c r="H7" s="370"/>
      <c r="I7" s="370"/>
      <c r="J7" s="370"/>
      <c r="K7" s="370"/>
      <c r="L7" s="370"/>
      <c r="M7" s="370"/>
      <c r="N7" s="370"/>
      <c r="O7" s="414"/>
    </row>
    <row r="8" spans="1:15" ht="25.5" customHeight="1">
      <c r="A8" s="328" t="s">
        <v>71</v>
      </c>
      <c r="B8" s="340"/>
      <c r="C8" s="349">
        <f>SUM(C5:C7)</f>
        <v>0</v>
      </c>
      <c r="D8" s="361"/>
      <c r="E8" s="371"/>
      <c r="F8" s="371"/>
      <c r="G8" s="371"/>
      <c r="H8" s="371"/>
      <c r="I8" s="371"/>
      <c r="J8" s="371"/>
      <c r="K8" s="371"/>
      <c r="L8" s="371"/>
      <c r="M8" s="371"/>
      <c r="N8" s="371"/>
      <c r="O8" s="415"/>
    </row>
    <row r="9" spans="1:15">
      <c r="A9" s="329"/>
      <c r="B9" s="341"/>
      <c r="C9" s="350" t="s">
        <v>73</v>
      </c>
      <c r="D9" s="362"/>
      <c r="E9" s="362"/>
      <c r="F9" s="362"/>
      <c r="G9" s="362"/>
      <c r="H9" s="362"/>
      <c r="I9" s="362"/>
      <c r="J9" s="362"/>
      <c r="K9" s="362"/>
      <c r="L9" s="362"/>
      <c r="M9" s="362"/>
      <c r="N9" s="362"/>
      <c r="O9" s="362"/>
    </row>
    <row r="10" spans="1:15">
      <c r="A10" s="323"/>
      <c r="B10" s="336"/>
      <c r="C10" s="351" t="s">
        <v>77</v>
      </c>
      <c r="D10" s="336"/>
      <c r="E10" s="336"/>
      <c r="F10" s="336"/>
      <c r="G10" s="336"/>
      <c r="H10" s="336"/>
      <c r="I10" s="384"/>
      <c r="J10" s="384"/>
      <c r="K10" s="384"/>
      <c r="L10" s="384"/>
      <c r="M10" s="384"/>
      <c r="N10" s="384"/>
      <c r="O10" s="384"/>
    </row>
    <row r="11" spans="1:15">
      <c r="A11" s="323"/>
      <c r="B11" s="336"/>
      <c r="C11" s="351"/>
      <c r="D11" s="336"/>
      <c r="E11" s="336"/>
      <c r="F11" s="336"/>
      <c r="G11" s="336"/>
      <c r="H11" s="336"/>
      <c r="I11" s="384"/>
      <c r="J11" s="384"/>
      <c r="K11" s="384"/>
      <c r="L11" s="384"/>
      <c r="M11" s="384"/>
      <c r="N11" s="384"/>
      <c r="O11" s="384"/>
    </row>
    <row r="12" spans="1:15" ht="25.5" customHeight="1">
      <c r="A12" s="324" t="s">
        <v>81</v>
      </c>
      <c r="M12" s="399"/>
      <c r="N12" s="399"/>
    </row>
    <row r="13" spans="1:15" ht="25.5" customHeight="1">
      <c r="A13" s="330" t="s">
        <v>44</v>
      </c>
      <c r="B13" s="342" t="s">
        <v>83</v>
      </c>
      <c r="C13" s="352" t="s">
        <v>86</v>
      </c>
      <c r="D13" s="363"/>
      <c r="E13" s="363"/>
      <c r="F13" s="363"/>
      <c r="G13" s="363"/>
      <c r="H13" s="363"/>
      <c r="I13" s="363"/>
      <c r="J13" s="389"/>
      <c r="K13" s="389"/>
      <c r="L13" s="389"/>
      <c r="M13" s="400"/>
      <c r="N13" s="406"/>
      <c r="O13" s="416" t="s">
        <v>88</v>
      </c>
    </row>
    <row r="14" spans="1:15" ht="25.5" customHeight="1">
      <c r="A14" s="331"/>
      <c r="B14" s="343"/>
      <c r="C14" s="353"/>
      <c r="D14" s="364" t="s">
        <v>91</v>
      </c>
      <c r="E14" s="372"/>
      <c r="F14" s="372"/>
      <c r="G14" s="372"/>
      <c r="H14" s="380" t="s">
        <v>92</v>
      </c>
      <c r="I14" s="385"/>
      <c r="J14" s="385"/>
      <c r="K14" s="385"/>
      <c r="L14" s="396"/>
      <c r="M14" s="401" t="s">
        <v>118</v>
      </c>
      <c r="N14" s="407"/>
      <c r="O14" s="417"/>
    </row>
    <row r="15" spans="1:15" ht="37.799999999999997" customHeight="1">
      <c r="A15" s="331"/>
      <c r="B15" s="343"/>
      <c r="C15" s="353"/>
      <c r="D15" s="365"/>
      <c r="E15" s="373" t="s">
        <v>39</v>
      </c>
      <c r="F15" s="373" t="s">
        <v>5</v>
      </c>
      <c r="G15" s="377" t="s">
        <v>94</v>
      </c>
      <c r="H15" s="381"/>
      <c r="I15" s="386" t="s">
        <v>97</v>
      </c>
      <c r="J15" s="390"/>
      <c r="K15" s="394"/>
      <c r="L15" s="397" t="s">
        <v>277</v>
      </c>
      <c r="M15" s="402"/>
      <c r="N15" s="408" t="s">
        <v>280</v>
      </c>
      <c r="O15" s="417"/>
    </row>
    <row r="16" spans="1:15" ht="37.799999999999997" customHeight="1">
      <c r="A16" s="331"/>
      <c r="B16" s="343"/>
      <c r="C16" s="353"/>
      <c r="D16" s="365"/>
      <c r="E16" s="374"/>
      <c r="F16" s="374"/>
      <c r="G16" s="378"/>
      <c r="H16" s="381"/>
      <c r="I16" s="387" t="s">
        <v>275</v>
      </c>
      <c r="J16" s="391" t="s">
        <v>180</v>
      </c>
      <c r="K16" s="395"/>
      <c r="L16" s="398"/>
      <c r="M16" s="402"/>
      <c r="N16" s="409"/>
      <c r="O16" s="417"/>
    </row>
    <row r="17" spans="1:15" ht="37.799999999999997" customHeight="1">
      <c r="A17" s="332"/>
      <c r="B17" s="344"/>
      <c r="C17" s="354"/>
      <c r="D17" s="366"/>
      <c r="E17" s="375"/>
      <c r="F17" s="375"/>
      <c r="G17" s="379"/>
      <c r="H17" s="382"/>
      <c r="I17" s="388"/>
      <c r="J17" s="392" t="s">
        <v>198</v>
      </c>
      <c r="K17" s="392" t="s">
        <v>276</v>
      </c>
      <c r="L17" s="392"/>
      <c r="M17" s="403"/>
      <c r="N17" s="410"/>
      <c r="O17" s="418"/>
    </row>
    <row r="18" spans="1:15" ht="33.75" customHeight="1">
      <c r="A18" s="333" t="s">
        <v>66</v>
      </c>
      <c r="B18" s="345"/>
      <c r="C18" s="355">
        <f>D18+H18+M18</f>
        <v>0</v>
      </c>
      <c r="D18" s="367">
        <f>SUM(E18:G18)</f>
        <v>0</v>
      </c>
      <c r="E18" s="376"/>
      <c r="F18" s="376"/>
      <c r="G18" s="376"/>
      <c r="H18" s="367">
        <f>SUM(I18:L18)</f>
        <v>0</v>
      </c>
      <c r="I18" s="376"/>
      <c r="J18" s="393"/>
      <c r="K18" s="393"/>
      <c r="L18" s="393"/>
      <c r="M18" s="404">
        <f>SUM(N18)</f>
        <v>0</v>
      </c>
      <c r="N18" s="411"/>
      <c r="O18" s="419"/>
    </row>
    <row r="19" spans="1:15" ht="33.75" customHeight="1">
      <c r="A19" s="333" t="s">
        <v>101</v>
      </c>
      <c r="B19" s="345"/>
      <c r="C19" s="355">
        <f>D19+H19+M19</f>
        <v>0</v>
      </c>
      <c r="D19" s="367">
        <f>SUM(E19:G19)</f>
        <v>0</v>
      </c>
      <c r="E19" s="376"/>
      <c r="F19" s="376"/>
      <c r="G19" s="376"/>
      <c r="H19" s="367">
        <f>SUM(I19:L19)</f>
        <v>0</v>
      </c>
      <c r="I19" s="376"/>
      <c r="J19" s="393"/>
      <c r="K19" s="393"/>
      <c r="L19" s="393"/>
      <c r="M19" s="404">
        <f>SUM(N19)</f>
        <v>0</v>
      </c>
      <c r="N19" s="411"/>
      <c r="O19" s="419"/>
    </row>
    <row r="20" spans="1:15" ht="33.75" customHeight="1">
      <c r="A20" s="333" t="s">
        <v>102</v>
      </c>
      <c r="B20" s="345"/>
      <c r="C20" s="355">
        <f>D20+H20+M20</f>
        <v>0</v>
      </c>
      <c r="D20" s="367">
        <f>SUM(E20:G20)</f>
        <v>0</v>
      </c>
      <c r="E20" s="376"/>
      <c r="F20" s="376"/>
      <c r="G20" s="376"/>
      <c r="H20" s="367">
        <f>SUM(I20:L20)</f>
        <v>0</v>
      </c>
      <c r="I20" s="376"/>
      <c r="J20" s="393"/>
      <c r="K20" s="393"/>
      <c r="L20" s="393"/>
      <c r="M20" s="404">
        <f>SUM(N20)</f>
        <v>0</v>
      </c>
      <c r="N20" s="411"/>
      <c r="O20" s="419"/>
    </row>
    <row r="21" spans="1:15" ht="33.75" customHeight="1">
      <c r="A21" s="334" t="s">
        <v>233</v>
      </c>
      <c r="B21" s="345"/>
      <c r="C21" s="355">
        <f>D21+H21+M21</f>
        <v>0</v>
      </c>
      <c r="D21" s="367">
        <f>SUM(E21:G21)</f>
        <v>0</v>
      </c>
      <c r="E21" s="376"/>
      <c r="F21" s="376"/>
      <c r="G21" s="376"/>
      <c r="H21" s="367">
        <f>SUM(I21:L21)</f>
        <v>0</v>
      </c>
      <c r="I21" s="376"/>
      <c r="J21" s="393"/>
      <c r="K21" s="393"/>
      <c r="L21" s="393"/>
      <c r="M21" s="404">
        <f>SUM(N21)</f>
        <v>0</v>
      </c>
      <c r="N21" s="411"/>
      <c r="O21" s="419"/>
    </row>
    <row r="22" spans="1:15" ht="33.75" customHeight="1">
      <c r="A22" s="333" t="s">
        <v>71</v>
      </c>
      <c r="B22" s="346">
        <f t="shared" ref="B22:O22" si="0">SUM(B18:B21)</f>
        <v>0</v>
      </c>
      <c r="C22" s="356">
        <f t="shared" si="0"/>
        <v>0</v>
      </c>
      <c r="D22" s="368">
        <f t="shared" si="0"/>
        <v>0</v>
      </c>
      <c r="E22" s="368">
        <f t="shared" si="0"/>
        <v>0</v>
      </c>
      <c r="F22" s="368">
        <f t="shared" si="0"/>
        <v>0</v>
      </c>
      <c r="G22" s="368">
        <f t="shared" si="0"/>
        <v>0</v>
      </c>
      <c r="H22" s="383">
        <f t="shared" si="0"/>
        <v>0</v>
      </c>
      <c r="I22" s="383">
        <f t="shared" si="0"/>
        <v>0</v>
      </c>
      <c r="J22" s="383">
        <f t="shared" si="0"/>
        <v>0</v>
      </c>
      <c r="K22" s="383">
        <f t="shared" si="0"/>
        <v>0</v>
      </c>
      <c r="L22" s="383">
        <f t="shared" si="0"/>
        <v>0</v>
      </c>
      <c r="M22" s="405">
        <f t="shared" si="0"/>
        <v>0</v>
      </c>
      <c r="N22" s="412">
        <f t="shared" si="0"/>
        <v>0</v>
      </c>
      <c r="O22" s="355">
        <f t="shared" si="0"/>
        <v>0</v>
      </c>
    </row>
    <row r="23" spans="1:15">
      <c r="C23" s="323"/>
      <c r="E23" s="323" t="s">
        <v>73</v>
      </c>
      <c r="F23" s="323" t="s">
        <v>73</v>
      </c>
      <c r="G23" s="323" t="s">
        <v>73</v>
      </c>
      <c r="I23" s="323" t="s">
        <v>73</v>
      </c>
      <c r="J23" s="323" t="s">
        <v>73</v>
      </c>
      <c r="K23" s="323" t="s">
        <v>73</v>
      </c>
      <c r="L23" s="323" t="s">
        <v>73</v>
      </c>
      <c r="M23" s="323"/>
      <c r="N23" s="323" t="s">
        <v>73</v>
      </c>
    </row>
    <row r="24" spans="1:15">
      <c r="C24" s="323"/>
      <c r="E24" s="323" t="s">
        <v>105</v>
      </c>
      <c r="F24" s="323" t="s">
        <v>61</v>
      </c>
      <c r="G24" s="323" t="s">
        <v>308</v>
      </c>
      <c r="I24" s="323" t="s">
        <v>330</v>
      </c>
      <c r="J24" s="323" t="s">
        <v>349</v>
      </c>
      <c r="K24" s="323" t="s">
        <v>157</v>
      </c>
      <c r="L24" s="323" t="s">
        <v>318</v>
      </c>
      <c r="M24" s="323"/>
      <c r="N24" s="323" t="s">
        <v>312</v>
      </c>
    </row>
    <row r="25" spans="1:15">
      <c r="C25" s="357"/>
    </row>
  </sheetData>
  <protectedRanges>
    <protectedRange sqref="A5:O7 B18:B21 E18:G21 I18:L21 N18:O21" name="範囲1"/>
  </protectedRanges>
  <mergeCells count="29">
    <mergeCell ref="A1:O1"/>
    <mergeCell ref="A4:B4"/>
    <mergeCell ref="D4:O4"/>
    <mergeCell ref="A5:B5"/>
    <mergeCell ref="D5:O5"/>
    <mergeCell ref="A6:B6"/>
    <mergeCell ref="D6:O6"/>
    <mergeCell ref="A7:B7"/>
    <mergeCell ref="D7:O7"/>
    <mergeCell ref="A8:B8"/>
    <mergeCell ref="D8:O8"/>
    <mergeCell ref="D13:I13"/>
    <mergeCell ref="E14:G14"/>
    <mergeCell ref="I14:L14"/>
    <mergeCell ref="I15:K15"/>
    <mergeCell ref="J16:K16"/>
    <mergeCell ref="A13:A17"/>
    <mergeCell ref="B13:B17"/>
    <mergeCell ref="C13:C17"/>
    <mergeCell ref="O13:O17"/>
    <mergeCell ref="D14:D17"/>
    <mergeCell ref="H14:H17"/>
    <mergeCell ref="M14:M17"/>
    <mergeCell ref="E15:E17"/>
    <mergeCell ref="F15:F17"/>
    <mergeCell ref="G15:G17"/>
    <mergeCell ref="L15:L17"/>
    <mergeCell ref="N15:N17"/>
    <mergeCell ref="I16:I17"/>
  </mergeCells>
  <phoneticPr fontId="19"/>
  <pageMargins left="0.7" right="0.7" top="0.75" bottom="0.75" header="0.3" footer="0.3"/>
  <pageSetup paperSize="9" scale="73" fitToWidth="1" fitToHeight="1" orientation="landscape"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00CC"/>
    <pageSetUpPr fitToPage="1"/>
  </sheetPr>
  <dimension ref="A2:BD26"/>
  <sheetViews>
    <sheetView view="pageBreakPreview" topLeftCell="A5" zoomScale="102" zoomScaleNormal="70" zoomScaleSheetLayoutView="102" workbookViewId="0">
      <selection activeCell="N9" sqref="N9"/>
    </sheetView>
  </sheetViews>
  <sheetFormatPr defaultColWidth="2.33203125" defaultRowHeight="12.6"/>
  <cols>
    <col min="1" max="1" width="2.33203125" style="420"/>
    <col min="2" max="2" width="12.33203125" style="420" customWidth="1"/>
    <col min="3" max="14" width="12.44140625" style="420" customWidth="1"/>
    <col min="15" max="15" width="15.109375" style="420" customWidth="1"/>
    <col min="16" max="23" width="2.33203125" style="420"/>
    <col min="24" max="24" width="2.44140625" style="420" customWidth="1"/>
    <col min="25" max="16384" width="2.33203125" style="420"/>
  </cols>
  <sheetData>
    <row r="1" spans="2:45" ht="44.4" customHeight="1"/>
    <row r="2" spans="2:45">
      <c r="B2" s="423" t="s">
        <v>226</v>
      </c>
      <c r="C2" s="423"/>
      <c r="D2" s="423"/>
      <c r="E2" s="423"/>
      <c r="F2" s="423"/>
      <c r="G2" s="423"/>
      <c r="H2" s="423"/>
      <c r="I2" s="423"/>
      <c r="J2" s="423"/>
      <c r="K2" s="423"/>
      <c r="L2" s="423"/>
      <c r="M2" s="423"/>
      <c r="N2" s="423"/>
      <c r="O2" s="423"/>
    </row>
    <row r="3" spans="2:45">
      <c r="B3" s="423"/>
      <c r="C3" s="423"/>
      <c r="D3" s="423"/>
      <c r="E3" s="423"/>
      <c r="F3" s="423"/>
      <c r="G3" s="423"/>
      <c r="H3" s="423"/>
      <c r="I3" s="423"/>
      <c r="J3" s="423"/>
      <c r="K3" s="423"/>
      <c r="L3" s="423"/>
      <c r="M3" s="423"/>
      <c r="N3" s="423"/>
      <c r="O3" s="423"/>
    </row>
    <row r="5" spans="2:45" ht="26.25" customHeight="1">
      <c r="J5" s="463"/>
      <c r="K5" s="463"/>
      <c r="L5" s="468"/>
      <c r="M5" s="468"/>
      <c r="N5" s="468"/>
      <c r="O5" s="479"/>
      <c r="P5" s="484"/>
      <c r="Q5" s="484"/>
      <c r="R5" s="484"/>
      <c r="S5" s="484"/>
      <c r="T5" s="484"/>
      <c r="U5" s="484"/>
      <c r="V5" s="484"/>
      <c r="W5" s="484"/>
      <c r="X5" s="484"/>
      <c r="AB5" s="484"/>
      <c r="AC5" s="484"/>
      <c r="AD5" s="484"/>
    </row>
    <row r="6" spans="2:45" ht="33" customHeight="1">
      <c r="B6" s="424" t="s">
        <v>365</v>
      </c>
    </row>
    <row r="7" spans="2:45" ht="60" customHeight="1">
      <c r="B7" s="425" t="s">
        <v>366</v>
      </c>
      <c r="C7" s="425"/>
      <c r="D7" s="425"/>
      <c r="E7" s="425"/>
      <c r="F7" s="425"/>
      <c r="G7" s="425"/>
      <c r="H7" s="425"/>
      <c r="I7" s="425"/>
      <c r="J7" s="425"/>
      <c r="K7" s="425"/>
      <c r="L7" s="425"/>
      <c r="M7" s="425"/>
      <c r="N7" s="425"/>
      <c r="O7" s="425"/>
      <c r="Q7" s="487"/>
      <c r="R7" s="487"/>
      <c r="S7" s="487"/>
      <c r="T7" s="487"/>
      <c r="U7" s="487"/>
      <c r="V7" s="487"/>
      <c r="W7" s="487"/>
      <c r="X7" s="487"/>
      <c r="Y7" s="487"/>
      <c r="Z7" s="487"/>
      <c r="AA7" s="487"/>
      <c r="AB7" s="487"/>
      <c r="AC7" s="487"/>
      <c r="AD7" s="487"/>
      <c r="AE7" s="487"/>
      <c r="AF7" s="487"/>
      <c r="AG7" s="487"/>
      <c r="AH7" s="487"/>
      <c r="AI7" s="487"/>
      <c r="AJ7" s="487"/>
      <c r="AK7" s="487"/>
      <c r="AL7" s="487"/>
      <c r="AM7" s="487"/>
      <c r="AN7" s="487"/>
      <c r="AO7" s="487"/>
      <c r="AP7" s="487"/>
      <c r="AQ7" s="487"/>
      <c r="AR7" s="487"/>
      <c r="AS7" s="487"/>
    </row>
    <row r="8" spans="2:45" ht="51.6" customHeight="1">
      <c r="B8" s="426" t="s">
        <v>165</v>
      </c>
      <c r="C8" s="426"/>
      <c r="D8" s="426"/>
      <c r="E8" s="426"/>
      <c r="F8" s="426"/>
      <c r="G8" s="426"/>
      <c r="H8" s="426"/>
      <c r="I8" s="426"/>
      <c r="J8" s="426"/>
      <c r="K8" s="426"/>
      <c r="L8" s="426"/>
      <c r="M8" s="426"/>
      <c r="N8" s="426"/>
      <c r="O8" s="426"/>
      <c r="Q8" s="488"/>
      <c r="R8" s="488"/>
      <c r="S8" s="488"/>
      <c r="T8" s="488"/>
      <c r="U8" s="488"/>
      <c r="V8" s="488"/>
      <c r="W8" s="488"/>
      <c r="X8" s="488"/>
      <c r="Y8" s="488"/>
      <c r="Z8" s="488"/>
      <c r="AA8" s="488"/>
      <c r="AB8" s="488"/>
      <c r="AC8" s="488"/>
      <c r="AD8" s="488"/>
      <c r="AE8" s="488"/>
      <c r="AF8" s="488"/>
      <c r="AG8" s="488"/>
      <c r="AH8" s="488"/>
      <c r="AI8" s="488"/>
      <c r="AJ8" s="488"/>
      <c r="AK8" s="488"/>
      <c r="AL8" s="488"/>
      <c r="AM8" s="488"/>
      <c r="AN8" s="488"/>
      <c r="AO8" s="488"/>
      <c r="AP8" s="488"/>
      <c r="AQ8" s="488"/>
      <c r="AR8" s="488"/>
      <c r="AS8" s="488"/>
    </row>
    <row r="9" spans="2:45" ht="88.2" customHeight="1">
      <c r="B9" s="427" t="s">
        <v>40</v>
      </c>
      <c r="C9" s="436"/>
      <c r="D9" s="436"/>
      <c r="E9" s="436"/>
      <c r="F9" s="436"/>
      <c r="G9" s="451" t="s">
        <v>380</v>
      </c>
      <c r="H9" s="436"/>
      <c r="I9" s="458" t="s">
        <v>382</v>
      </c>
      <c r="J9" s="458"/>
      <c r="K9" s="458"/>
      <c r="L9" s="469"/>
      <c r="M9" s="469"/>
      <c r="N9" s="450"/>
      <c r="O9" s="450"/>
      <c r="X9" s="500"/>
      <c r="Y9" s="500"/>
      <c r="Z9" s="500"/>
      <c r="AA9" s="500"/>
      <c r="AB9" s="500"/>
      <c r="AC9" s="500"/>
      <c r="AD9" s="500"/>
      <c r="AE9" s="507"/>
      <c r="AF9" s="507"/>
      <c r="AG9" s="507"/>
      <c r="AH9" s="507"/>
      <c r="AI9" s="507"/>
      <c r="AJ9" s="507"/>
      <c r="AK9" s="507"/>
      <c r="AL9" s="507"/>
      <c r="AM9" s="507"/>
      <c r="AN9" s="507"/>
      <c r="AO9" s="507"/>
      <c r="AP9" s="507"/>
      <c r="AQ9" s="507"/>
      <c r="AR9" s="507"/>
      <c r="AS9" s="507"/>
    </row>
    <row r="10" spans="2:45" ht="40.5" hidden="1" customHeight="1">
      <c r="B10" s="428" t="s">
        <v>368</v>
      </c>
      <c r="C10" s="437"/>
      <c r="D10" s="437"/>
      <c r="E10" s="437"/>
      <c r="F10" s="437"/>
      <c r="G10" s="452">
        <v>4</v>
      </c>
      <c r="H10" s="455"/>
      <c r="I10" s="459"/>
      <c r="J10" s="459"/>
      <c r="K10" s="459"/>
      <c r="L10" s="470"/>
      <c r="M10" s="470"/>
      <c r="N10" s="450"/>
      <c r="O10" s="450"/>
      <c r="Q10" s="422"/>
      <c r="R10" s="422"/>
      <c r="S10" s="422"/>
      <c r="T10" s="422"/>
      <c r="U10" s="422"/>
      <c r="V10" s="422"/>
      <c r="W10" s="422"/>
      <c r="X10" s="501"/>
      <c r="Y10" s="501"/>
      <c r="Z10" s="501"/>
      <c r="AA10" s="501"/>
      <c r="AB10" s="501"/>
      <c r="AC10" s="501"/>
      <c r="AD10" s="501"/>
      <c r="AE10" s="500"/>
      <c r="AF10" s="500"/>
      <c r="AG10" s="500"/>
      <c r="AH10" s="500"/>
      <c r="AI10" s="500"/>
      <c r="AJ10" s="500"/>
      <c r="AK10" s="500"/>
      <c r="AL10" s="500"/>
      <c r="AM10" s="500"/>
      <c r="AN10" s="500"/>
      <c r="AO10" s="500"/>
      <c r="AP10" s="500"/>
      <c r="AQ10" s="500"/>
      <c r="AR10" s="500"/>
      <c r="AS10" s="500"/>
    </row>
    <row r="11" spans="2:45" ht="40.5" customHeight="1">
      <c r="B11" s="429" t="s">
        <v>369</v>
      </c>
      <c r="C11" s="437"/>
      <c r="D11" s="437"/>
      <c r="E11" s="437"/>
      <c r="F11" s="437"/>
      <c r="G11" s="453"/>
      <c r="H11" s="456" t="s">
        <v>381</v>
      </c>
      <c r="I11" s="460"/>
      <c r="J11" s="460"/>
      <c r="K11" s="460"/>
      <c r="L11" s="470"/>
      <c r="M11" s="470"/>
      <c r="N11" s="450"/>
      <c r="O11" s="450"/>
      <c r="Q11" s="422"/>
      <c r="R11" s="422"/>
      <c r="S11" s="422"/>
      <c r="T11" s="422"/>
      <c r="U11" s="422"/>
      <c r="V11" s="422"/>
      <c r="W11" s="422"/>
      <c r="X11" s="501"/>
      <c r="Y11" s="501"/>
      <c r="Z11" s="501"/>
      <c r="AA11" s="501"/>
      <c r="AB11" s="501"/>
      <c r="AC11" s="501"/>
      <c r="AD11" s="501"/>
      <c r="AE11" s="500"/>
      <c r="AF11" s="500"/>
      <c r="AG11" s="500"/>
      <c r="AH11" s="500"/>
      <c r="AI11" s="500"/>
      <c r="AJ11" s="500"/>
      <c r="AK11" s="500"/>
      <c r="AL11" s="500"/>
      <c r="AM11" s="500"/>
      <c r="AN11" s="500"/>
      <c r="AO11" s="500"/>
      <c r="AP11" s="500"/>
      <c r="AQ11" s="500"/>
      <c r="AR11" s="500"/>
      <c r="AS11" s="500"/>
    </row>
    <row r="12" spans="2:45" ht="40.5" customHeight="1">
      <c r="B12" s="429" t="s">
        <v>224</v>
      </c>
      <c r="C12" s="438"/>
      <c r="D12" s="438"/>
      <c r="E12" s="438"/>
      <c r="F12" s="438"/>
      <c r="G12" s="454">
        <f>G11*0.8</f>
        <v>0</v>
      </c>
      <c r="H12" s="456" t="s">
        <v>381</v>
      </c>
      <c r="I12" s="459"/>
      <c r="J12" s="459"/>
      <c r="K12" s="459"/>
      <c r="L12" s="470"/>
      <c r="M12" s="470"/>
      <c r="N12" s="450"/>
      <c r="O12" s="450"/>
      <c r="Q12" s="487"/>
      <c r="R12" s="487"/>
      <c r="S12" s="487"/>
      <c r="T12" s="487"/>
      <c r="U12" s="487"/>
      <c r="V12" s="487"/>
      <c r="W12" s="487"/>
      <c r="X12" s="501"/>
      <c r="Y12" s="501"/>
      <c r="Z12" s="501"/>
      <c r="AA12" s="501"/>
      <c r="AB12" s="501"/>
      <c r="AC12" s="501"/>
      <c r="AD12" s="501"/>
      <c r="AE12" s="500"/>
      <c r="AF12" s="500"/>
      <c r="AG12" s="500"/>
      <c r="AH12" s="500"/>
      <c r="AI12" s="500"/>
      <c r="AJ12" s="500"/>
      <c r="AK12" s="500"/>
      <c r="AL12" s="500"/>
      <c r="AM12" s="500"/>
      <c r="AN12" s="500"/>
      <c r="AO12" s="500"/>
      <c r="AP12" s="500"/>
      <c r="AQ12" s="500"/>
      <c r="AR12" s="500"/>
      <c r="AS12" s="500"/>
    </row>
    <row r="13" spans="2:45" ht="27" customHeight="1">
      <c r="C13" s="422"/>
      <c r="X13" s="502"/>
      <c r="Y13" s="502"/>
      <c r="Z13" s="502"/>
      <c r="AA13" s="502"/>
      <c r="AB13" s="502"/>
      <c r="AC13" s="502"/>
      <c r="AD13" s="502"/>
      <c r="AJ13" s="500"/>
    </row>
    <row r="14" spans="2:45" ht="44.25" customHeight="1">
      <c r="B14" s="424" t="s">
        <v>253</v>
      </c>
    </row>
    <row r="15" spans="2:45" ht="55.5" customHeight="1">
      <c r="B15" s="430"/>
      <c r="C15" s="427" t="s">
        <v>300</v>
      </c>
      <c r="D15" s="445"/>
      <c r="E15" s="427" t="s">
        <v>213</v>
      </c>
      <c r="F15" s="445"/>
      <c r="G15" s="451" t="s">
        <v>139</v>
      </c>
      <c r="H15" s="457"/>
      <c r="I15" s="458" t="s">
        <v>316</v>
      </c>
      <c r="J15" s="451" t="s">
        <v>359</v>
      </c>
      <c r="K15" s="457"/>
      <c r="L15" s="471" t="s">
        <v>383</v>
      </c>
      <c r="M15" s="474"/>
      <c r="N15" s="451" t="s">
        <v>20</v>
      </c>
      <c r="O15" s="480"/>
      <c r="Q15" s="489"/>
      <c r="R15" s="492"/>
      <c r="S15" s="492"/>
      <c r="T15" s="492"/>
      <c r="U15" s="492"/>
      <c r="V15" s="498"/>
      <c r="W15" s="498"/>
      <c r="X15" s="498"/>
      <c r="Y15" s="498"/>
      <c r="Z15" s="498"/>
      <c r="AA15" s="498"/>
      <c r="AB15" s="498"/>
      <c r="AC15" s="498"/>
      <c r="AD15" s="498"/>
      <c r="AE15" s="498"/>
      <c r="AF15" s="498"/>
      <c r="AG15" s="498"/>
      <c r="AH15" s="498"/>
      <c r="AI15" s="498"/>
    </row>
    <row r="16" spans="2:45" ht="39" customHeight="1">
      <c r="B16" s="431" t="s">
        <v>370</v>
      </c>
      <c r="C16" s="427" t="s">
        <v>376</v>
      </c>
      <c r="D16" s="445"/>
      <c r="E16" s="447" t="s">
        <v>242</v>
      </c>
      <c r="F16" s="448"/>
      <c r="G16" s="427" t="s">
        <v>299</v>
      </c>
      <c r="H16" s="445"/>
      <c r="I16" s="461">
        <v>5</v>
      </c>
      <c r="J16" s="464">
        <v>20</v>
      </c>
      <c r="K16" s="466"/>
      <c r="L16" s="472"/>
      <c r="M16" s="475"/>
      <c r="N16" s="451" t="s">
        <v>332</v>
      </c>
      <c r="O16" s="480"/>
      <c r="Q16" s="489"/>
      <c r="R16" s="493"/>
      <c r="S16" s="493"/>
      <c r="T16" s="493"/>
      <c r="U16" s="493"/>
      <c r="V16" s="493"/>
      <c r="W16" s="493"/>
      <c r="X16" s="493"/>
      <c r="Y16" s="493"/>
      <c r="Z16" s="493"/>
      <c r="AA16" s="493"/>
      <c r="AB16" s="493"/>
      <c r="AC16" s="493"/>
      <c r="AD16" s="493"/>
      <c r="AE16" s="493"/>
      <c r="AF16" s="493"/>
      <c r="AG16" s="493"/>
      <c r="AH16" s="493"/>
      <c r="AI16" s="493"/>
      <c r="AJ16" s="493"/>
      <c r="AK16" s="493"/>
      <c r="AL16" s="493"/>
      <c r="AM16" s="493"/>
      <c r="AN16" s="493"/>
      <c r="AO16" s="493"/>
      <c r="AP16" s="493"/>
      <c r="AQ16" s="493"/>
      <c r="AR16" s="493"/>
      <c r="AS16" s="493"/>
    </row>
    <row r="17" spans="1:56" ht="36.75" customHeight="1">
      <c r="B17" s="431">
        <v>1</v>
      </c>
      <c r="C17" s="439"/>
      <c r="D17" s="446"/>
      <c r="E17" s="439"/>
      <c r="F17" s="446"/>
      <c r="G17" s="439"/>
      <c r="H17" s="446"/>
      <c r="I17" s="462"/>
      <c r="J17" s="465"/>
      <c r="K17" s="467"/>
      <c r="L17" s="473" t="str">
        <f>IF(J17="","",IF(I17&lt;4,"対象外",IF(J17&gt;=$G$12,"対象","対象外")))</f>
        <v/>
      </c>
      <c r="M17" s="476"/>
      <c r="N17" s="478"/>
      <c r="O17" s="481"/>
      <c r="Q17" s="490"/>
      <c r="R17" s="494"/>
      <c r="S17" s="494"/>
      <c r="T17" s="494"/>
      <c r="U17" s="494"/>
      <c r="V17" s="499"/>
      <c r="W17" s="499"/>
      <c r="X17" s="499"/>
      <c r="Y17" s="499"/>
      <c r="Z17" s="499"/>
      <c r="AA17" s="499"/>
      <c r="AB17" s="499"/>
      <c r="AJ17" s="500"/>
      <c r="AK17" s="500"/>
      <c r="AL17" s="500"/>
      <c r="AM17" s="500"/>
      <c r="AN17" s="500"/>
      <c r="AO17" s="500"/>
      <c r="AP17" s="500"/>
      <c r="AQ17" s="500"/>
      <c r="AR17" s="500"/>
      <c r="AS17" s="500"/>
    </row>
    <row r="18" spans="1:56" ht="36.75" customHeight="1">
      <c r="B18" s="431">
        <v>2</v>
      </c>
      <c r="C18" s="439"/>
      <c r="D18" s="446"/>
      <c r="E18" s="439"/>
      <c r="F18" s="446"/>
      <c r="G18" s="439"/>
      <c r="H18" s="446"/>
      <c r="I18" s="462"/>
      <c r="J18" s="465"/>
      <c r="K18" s="467"/>
      <c r="L18" s="473" t="str">
        <f>IF(J18="","",IF(I18&lt;4,"対象外",IF(J18&gt;=$G$12,"対象","対象外")))</f>
        <v/>
      </c>
      <c r="M18" s="476"/>
      <c r="N18" s="478"/>
      <c r="O18" s="481"/>
      <c r="Q18" s="490"/>
      <c r="R18" s="494"/>
      <c r="S18" s="494"/>
      <c r="T18" s="494"/>
      <c r="U18" s="494"/>
      <c r="V18" s="499"/>
      <c r="W18" s="499"/>
      <c r="X18" s="499"/>
      <c r="Y18" s="499"/>
      <c r="Z18" s="499"/>
      <c r="AA18" s="499"/>
      <c r="AB18" s="499"/>
      <c r="AC18" s="500"/>
      <c r="AD18" s="500"/>
      <c r="AE18" s="500"/>
      <c r="AF18" s="500"/>
      <c r="AG18" s="500"/>
      <c r="AH18" s="500"/>
      <c r="AI18" s="500"/>
      <c r="AJ18" s="500"/>
      <c r="AK18" s="500"/>
      <c r="AL18" s="500"/>
      <c r="AM18" s="500"/>
      <c r="AN18" s="500"/>
      <c r="AO18" s="500"/>
      <c r="AP18" s="500"/>
      <c r="AQ18" s="500"/>
      <c r="AR18" s="500"/>
      <c r="AS18" s="500"/>
    </row>
    <row r="19" spans="1:56" ht="36.75" customHeight="1">
      <c r="B19" s="431">
        <v>3</v>
      </c>
      <c r="C19" s="439"/>
      <c r="D19" s="446"/>
      <c r="E19" s="439"/>
      <c r="F19" s="446"/>
      <c r="G19" s="439"/>
      <c r="H19" s="446"/>
      <c r="I19" s="462"/>
      <c r="J19" s="465"/>
      <c r="K19" s="467"/>
      <c r="L19" s="473" t="str">
        <f>IF(J19="","",IF(I19&lt;4,"対象外",IF(J19&gt;=$G$12,"対象","対象外")))</f>
        <v/>
      </c>
      <c r="M19" s="476"/>
      <c r="N19" s="478"/>
      <c r="O19" s="481"/>
      <c r="Q19" s="490"/>
      <c r="R19" s="494"/>
      <c r="S19" s="494"/>
      <c r="T19" s="494"/>
      <c r="U19" s="494"/>
      <c r="V19" s="499"/>
      <c r="W19" s="499"/>
      <c r="X19" s="499"/>
      <c r="Y19" s="499"/>
      <c r="Z19" s="499"/>
      <c r="AA19" s="499"/>
      <c r="AB19" s="499"/>
      <c r="AC19" s="500"/>
      <c r="AD19" s="500"/>
      <c r="AE19" s="500"/>
      <c r="AF19" s="500"/>
      <c r="AG19" s="500"/>
      <c r="AH19" s="500"/>
      <c r="AI19" s="500"/>
      <c r="AJ19" s="500"/>
      <c r="AK19" s="500"/>
      <c r="AL19" s="500"/>
      <c r="AM19" s="500"/>
      <c r="AN19" s="500"/>
      <c r="AO19" s="500"/>
      <c r="AP19" s="500"/>
      <c r="AQ19" s="500"/>
      <c r="AR19" s="500"/>
      <c r="AS19" s="500"/>
    </row>
    <row r="20" spans="1:56" ht="36.75" customHeight="1">
      <c r="B20" s="431">
        <v>4</v>
      </c>
      <c r="C20" s="439"/>
      <c r="D20" s="446"/>
      <c r="E20" s="439"/>
      <c r="F20" s="446"/>
      <c r="G20" s="439"/>
      <c r="H20" s="446"/>
      <c r="I20" s="462"/>
      <c r="J20" s="465"/>
      <c r="K20" s="467"/>
      <c r="L20" s="473" t="str">
        <f>IF(J20="","",IF(I20&lt;4,"対象外",IF(J20&gt;=$G$12,"対象","対象外")))</f>
        <v/>
      </c>
      <c r="M20" s="476"/>
      <c r="N20" s="478"/>
      <c r="O20" s="481"/>
      <c r="Q20" s="490"/>
      <c r="R20" s="494"/>
      <c r="S20" s="494"/>
      <c r="T20" s="494"/>
      <c r="U20" s="494"/>
      <c r="V20" s="499"/>
      <c r="W20" s="499"/>
      <c r="X20" s="499"/>
      <c r="Y20" s="499"/>
      <c r="Z20" s="499"/>
      <c r="AA20" s="499"/>
      <c r="AB20" s="499"/>
      <c r="AC20" s="500"/>
      <c r="AD20" s="500"/>
      <c r="AE20" s="500"/>
      <c r="AF20" s="500"/>
      <c r="AG20" s="500"/>
      <c r="AH20" s="500"/>
      <c r="AI20" s="500"/>
      <c r="AJ20" s="500"/>
      <c r="AK20" s="500"/>
      <c r="AL20" s="500"/>
      <c r="AM20" s="500"/>
      <c r="AN20" s="500"/>
      <c r="AO20" s="500"/>
      <c r="AP20" s="500"/>
      <c r="AQ20" s="500"/>
      <c r="AR20" s="500"/>
      <c r="AS20" s="500"/>
    </row>
    <row r="21" spans="1:56">
      <c r="C21" s="440"/>
    </row>
    <row r="22" spans="1:56" ht="36.75" customHeight="1">
      <c r="A22" s="421"/>
      <c r="B22" s="432" t="s">
        <v>460</v>
      </c>
      <c r="C22" s="441"/>
      <c r="D22" s="441"/>
      <c r="E22" s="441"/>
      <c r="G22" s="441"/>
      <c r="H22" s="441"/>
      <c r="I22" s="441"/>
      <c r="J22" s="441"/>
      <c r="K22" s="441"/>
      <c r="L22" s="441"/>
      <c r="M22" s="477"/>
      <c r="N22" s="477"/>
      <c r="O22" s="477"/>
      <c r="P22" s="477"/>
      <c r="Q22" s="477"/>
      <c r="R22" s="477"/>
      <c r="S22" s="477"/>
      <c r="T22" s="477"/>
      <c r="U22" s="477"/>
      <c r="V22" s="477"/>
      <c r="W22" s="477"/>
      <c r="X22" s="477"/>
      <c r="Y22" s="441"/>
      <c r="Z22" s="505"/>
      <c r="AA22" s="477"/>
      <c r="AB22" s="441"/>
      <c r="AC22" s="441"/>
      <c r="AD22" s="506"/>
      <c r="AE22" s="441"/>
      <c r="AF22" s="441"/>
      <c r="AG22" s="441"/>
      <c r="AH22" s="441"/>
      <c r="AI22" s="441"/>
      <c r="AJ22" s="441"/>
      <c r="AK22" s="477"/>
      <c r="AL22" s="477"/>
      <c r="AM22" s="477"/>
      <c r="AN22" s="477"/>
      <c r="AO22" s="477"/>
      <c r="AP22" s="441"/>
      <c r="AQ22" s="441"/>
      <c r="AR22" s="441"/>
      <c r="AS22" s="441"/>
      <c r="AT22" s="441"/>
      <c r="AU22" s="441"/>
      <c r="AV22" s="441"/>
      <c r="AW22" s="441"/>
      <c r="AX22" s="441"/>
      <c r="AY22" s="515"/>
      <c r="AZ22" s="515"/>
      <c r="BA22" s="520"/>
      <c r="BB22" s="520"/>
    </row>
    <row r="23" spans="1:56" ht="38.25" customHeight="1">
      <c r="A23" s="422"/>
      <c r="B23" s="433"/>
      <c r="C23" s="442" t="s">
        <v>176</v>
      </c>
      <c r="D23" s="442" t="s">
        <v>377</v>
      </c>
      <c r="E23" s="442" t="s">
        <v>378</v>
      </c>
      <c r="F23" s="442" t="s">
        <v>183</v>
      </c>
      <c r="G23" s="442" t="s">
        <v>148</v>
      </c>
      <c r="H23" s="442" t="s">
        <v>146</v>
      </c>
      <c r="I23" s="442" t="s">
        <v>209</v>
      </c>
      <c r="J23" s="442" t="s">
        <v>290</v>
      </c>
      <c r="K23" s="442" t="s">
        <v>53</v>
      </c>
      <c r="L23" s="442" t="s">
        <v>384</v>
      </c>
      <c r="M23" s="442" t="s">
        <v>116</v>
      </c>
      <c r="N23" s="442" t="s">
        <v>57</v>
      </c>
      <c r="O23" s="482" t="s">
        <v>69</v>
      </c>
      <c r="P23" s="485"/>
      <c r="Q23" s="485"/>
      <c r="R23" s="495"/>
      <c r="S23" s="495"/>
      <c r="T23" s="495"/>
      <c r="U23" s="495"/>
      <c r="V23" s="495"/>
      <c r="W23" s="495"/>
      <c r="X23" s="495"/>
      <c r="Y23" s="495"/>
      <c r="Z23" s="495"/>
      <c r="AA23" s="495"/>
      <c r="AB23" s="495"/>
      <c r="AC23" s="495"/>
      <c r="AD23" s="495"/>
      <c r="AE23" s="495"/>
      <c r="AF23" s="495"/>
      <c r="AG23" s="495"/>
      <c r="AH23" s="495"/>
      <c r="AI23" s="495"/>
      <c r="AJ23" s="495"/>
      <c r="AK23" s="495"/>
      <c r="AL23" s="495"/>
      <c r="AM23" s="495"/>
      <c r="AN23" s="495"/>
      <c r="AO23" s="495"/>
      <c r="AP23" s="512"/>
      <c r="AQ23" s="514"/>
      <c r="AR23" s="514"/>
      <c r="AS23" s="514"/>
      <c r="AT23" s="441"/>
      <c r="BA23" s="422"/>
      <c r="BB23" s="520"/>
    </row>
    <row r="24" spans="1:56" ht="40.5" customHeight="1">
      <c r="A24" s="422"/>
      <c r="B24" s="434" t="s">
        <v>371</v>
      </c>
      <c r="C24" s="443"/>
      <c r="D24" s="443"/>
      <c r="E24" s="443"/>
      <c r="F24" s="449"/>
      <c r="G24" s="449"/>
      <c r="H24" s="443"/>
      <c r="I24" s="449"/>
      <c r="J24" s="443"/>
      <c r="K24" s="449"/>
      <c r="L24" s="449"/>
      <c r="M24" s="443"/>
      <c r="N24" s="449"/>
      <c r="O24" s="483">
        <f>COUNTIF(C24:N24,"&gt;=2")</f>
        <v>0</v>
      </c>
      <c r="P24" s="486"/>
      <c r="Q24" s="486"/>
      <c r="R24" s="496"/>
      <c r="S24" s="496"/>
      <c r="T24" s="496"/>
      <c r="U24" s="496"/>
      <c r="V24" s="496"/>
      <c r="W24" s="496"/>
      <c r="X24" s="496"/>
      <c r="Y24" s="496"/>
      <c r="Z24" s="496"/>
      <c r="AA24" s="496"/>
      <c r="AB24" s="496"/>
      <c r="AC24" s="496"/>
      <c r="AD24" s="496"/>
      <c r="AE24" s="496"/>
      <c r="AF24" s="496"/>
      <c r="AG24" s="496"/>
      <c r="AH24" s="496"/>
      <c r="AI24" s="496"/>
      <c r="AJ24" s="496"/>
      <c r="AK24" s="496"/>
      <c r="AL24" s="496"/>
      <c r="AM24" s="496"/>
      <c r="AN24" s="496"/>
      <c r="AO24" s="496"/>
      <c r="AP24" s="513"/>
      <c r="AQ24" s="513"/>
      <c r="AR24" s="513"/>
      <c r="AS24" s="513"/>
      <c r="AT24" s="441"/>
      <c r="BA24" s="422"/>
      <c r="BB24" s="520"/>
      <c r="BC24" s="520"/>
      <c r="BD24" s="520"/>
    </row>
    <row r="25" spans="1:56" ht="26.25" customHeight="1">
      <c r="A25" s="422"/>
      <c r="B25" s="435" t="s">
        <v>119</v>
      </c>
      <c r="C25" s="444"/>
      <c r="D25" s="444"/>
      <c r="E25" s="444"/>
      <c r="F25" s="450"/>
      <c r="G25" s="444"/>
      <c r="H25" s="444"/>
      <c r="I25" s="444"/>
      <c r="J25" s="444"/>
      <c r="K25" s="444"/>
      <c r="L25" s="444"/>
      <c r="M25" s="444"/>
      <c r="N25" s="444"/>
      <c r="O25" s="444"/>
      <c r="P25" s="441"/>
      <c r="Q25" s="441"/>
      <c r="R25" s="441"/>
      <c r="S25" s="441"/>
      <c r="T25" s="441"/>
      <c r="U25" s="441"/>
      <c r="V25" s="441"/>
      <c r="W25" s="441"/>
      <c r="X25" s="441"/>
      <c r="Y25" s="503"/>
      <c r="Z25" s="503"/>
      <c r="AA25" s="503"/>
      <c r="AB25" s="503"/>
      <c r="AC25" s="441"/>
      <c r="AD25" s="441"/>
      <c r="AE25" s="441"/>
      <c r="AF25" s="441"/>
      <c r="AG25" s="508"/>
      <c r="AH25" s="477"/>
      <c r="AI25" s="477"/>
      <c r="AJ25" s="477"/>
      <c r="AK25" s="477"/>
      <c r="AL25" s="477"/>
      <c r="AM25" s="441"/>
      <c r="AN25" s="441"/>
      <c r="AO25" s="441"/>
      <c r="AP25" s="503"/>
      <c r="AQ25" s="503"/>
      <c r="AR25" s="503"/>
      <c r="AS25" s="515"/>
      <c r="AT25" s="515"/>
      <c r="AU25" s="515"/>
      <c r="AV25" s="515"/>
      <c r="AW25" s="515"/>
      <c r="AX25" s="503"/>
      <c r="AY25" s="515"/>
      <c r="AZ25" s="515"/>
      <c r="BA25" s="520"/>
      <c r="BB25" s="520"/>
    </row>
    <row r="26" spans="1:56" ht="41.25" customHeight="1">
      <c r="A26" s="422"/>
      <c r="B26" s="422"/>
      <c r="C26" s="422"/>
      <c r="D26" s="422"/>
      <c r="E26" s="422"/>
      <c r="F26" s="422"/>
      <c r="G26" s="422"/>
      <c r="H26" s="422"/>
      <c r="I26" s="422"/>
      <c r="J26" s="422"/>
      <c r="K26" s="422"/>
      <c r="L26" s="422"/>
      <c r="M26" s="422"/>
      <c r="N26" s="422"/>
      <c r="O26" s="422"/>
      <c r="P26" s="422"/>
      <c r="Q26" s="491"/>
      <c r="R26" s="491"/>
      <c r="S26" s="422"/>
      <c r="T26" s="497"/>
      <c r="U26" s="422"/>
      <c r="V26" s="422"/>
      <c r="W26" s="422"/>
      <c r="X26" s="422"/>
      <c r="Y26" s="504"/>
      <c r="Z26" s="504"/>
      <c r="AA26" s="504"/>
      <c r="AB26" s="504"/>
      <c r="AC26" s="422"/>
      <c r="AD26" s="422"/>
      <c r="AE26" s="422"/>
      <c r="AF26" s="422"/>
      <c r="AG26" s="509"/>
      <c r="AH26" s="510"/>
      <c r="AI26" s="477"/>
      <c r="AJ26" s="477"/>
      <c r="AK26" s="477"/>
      <c r="AL26" s="477"/>
      <c r="AM26" s="477"/>
      <c r="AN26" s="511"/>
      <c r="AO26" s="511"/>
      <c r="AP26" s="511"/>
      <c r="AQ26" s="511"/>
      <c r="AR26" s="511"/>
      <c r="AS26" s="516"/>
      <c r="AT26" s="517"/>
      <c r="AU26" s="517"/>
      <c r="AV26" s="517"/>
      <c r="AW26" s="517"/>
      <c r="AX26" s="518"/>
      <c r="AY26" s="519"/>
      <c r="AZ26" s="519"/>
      <c r="BA26" s="519"/>
      <c r="BB26" s="521"/>
      <c r="BC26" s="521"/>
      <c r="BD26" s="521"/>
    </row>
    <row r="46" ht="14.25" customHeight="1"/>
    <row r="47" ht="14.25" customHeight="1"/>
    <row r="48" ht="14.25" customHeight="1"/>
  </sheetData>
  <mergeCells count="93">
    <mergeCell ref="J5:K5"/>
    <mergeCell ref="B7:O7"/>
    <mergeCell ref="B8:O8"/>
    <mergeCell ref="B9:F9"/>
    <mergeCell ref="G9:H9"/>
    <mergeCell ref="I9:K9"/>
    <mergeCell ref="X9:AD9"/>
    <mergeCell ref="AE9:AS9"/>
    <mergeCell ref="B10:F10"/>
    <mergeCell ref="G10:H10"/>
    <mergeCell ref="I10:K10"/>
    <mergeCell ref="X10:AD10"/>
    <mergeCell ref="AE10:AS10"/>
    <mergeCell ref="B11:F11"/>
    <mergeCell ref="I11:K11"/>
    <mergeCell ref="B12:F12"/>
    <mergeCell ref="I12:K12"/>
    <mergeCell ref="X12:AD12"/>
    <mergeCell ref="AE12:AS12"/>
    <mergeCell ref="C15:D15"/>
    <mergeCell ref="E15:F15"/>
    <mergeCell ref="G15:H15"/>
    <mergeCell ref="J15:K15"/>
    <mergeCell ref="L15:M15"/>
    <mergeCell ref="N15:O15"/>
    <mergeCell ref="R15:U15"/>
    <mergeCell ref="C16:D16"/>
    <mergeCell ref="E16:F16"/>
    <mergeCell ref="G16:H16"/>
    <mergeCell ref="J16:K16"/>
    <mergeCell ref="L16:M16"/>
    <mergeCell ref="N16:O16"/>
    <mergeCell ref="R16:AS16"/>
    <mergeCell ref="C17:D17"/>
    <mergeCell ref="E17:F17"/>
    <mergeCell ref="G17:H17"/>
    <mergeCell ref="J17:K17"/>
    <mergeCell ref="L17:M17"/>
    <mergeCell ref="N17:O17"/>
    <mergeCell ref="R17:U17"/>
    <mergeCell ref="V17:AB17"/>
    <mergeCell ref="AJ17:AS17"/>
    <mergeCell ref="C18:D18"/>
    <mergeCell ref="E18:F18"/>
    <mergeCell ref="G18:H18"/>
    <mergeCell ref="J18:K18"/>
    <mergeCell ref="L18:M18"/>
    <mergeCell ref="N18:O18"/>
    <mergeCell ref="R18:U18"/>
    <mergeCell ref="V18:AB18"/>
    <mergeCell ref="AC18:AI18"/>
    <mergeCell ref="AJ18:AS18"/>
    <mergeCell ref="C19:D19"/>
    <mergeCell ref="E19:F19"/>
    <mergeCell ref="G19:H19"/>
    <mergeCell ref="J19:K19"/>
    <mergeCell ref="L19:M19"/>
    <mergeCell ref="N19:O19"/>
    <mergeCell ref="R19:U19"/>
    <mergeCell ref="V19:AB19"/>
    <mergeCell ref="AC19:AI19"/>
    <mergeCell ref="AJ19:AS19"/>
    <mergeCell ref="C20:D20"/>
    <mergeCell ref="E20:F20"/>
    <mergeCell ref="G20:H20"/>
    <mergeCell ref="J20:K20"/>
    <mergeCell ref="L20:M20"/>
    <mergeCell ref="N20:O20"/>
    <mergeCell ref="R20:U20"/>
    <mergeCell ref="V20:AB20"/>
    <mergeCell ref="AC20:AI20"/>
    <mergeCell ref="AJ20:AS20"/>
    <mergeCell ref="R23:T23"/>
    <mergeCell ref="U23:W23"/>
    <mergeCell ref="X23:Z23"/>
    <mergeCell ref="AA23:AC23"/>
    <mergeCell ref="AD23:AF23"/>
    <mergeCell ref="AG23:AI23"/>
    <mergeCell ref="AJ23:AL23"/>
    <mergeCell ref="AM23:AO23"/>
    <mergeCell ref="AP23:AS23"/>
    <mergeCell ref="R24:T24"/>
    <mergeCell ref="U24:W24"/>
    <mergeCell ref="X24:Z24"/>
    <mergeCell ref="AA24:AC24"/>
    <mergeCell ref="AD24:AF24"/>
    <mergeCell ref="AG24:AI24"/>
    <mergeCell ref="AJ24:AL24"/>
    <mergeCell ref="AM24:AO24"/>
    <mergeCell ref="AP24:AS24"/>
    <mergeCell ref="AH26:AM26"/>
    <mergeCell ref="AN26:AR26"/>
    <mergeCell ref="B2:O3"/>
  </mergeCells>
  <phoneticPr fontId="19"/>
  <dataValidations count="1">
    <dataValidation type="list" allowBlank="1" showDropDown="0" showInputMessage="1" showErrorMessage="1" sqref="E16:E20">
      <formula1>"支援員,みなし支援員"</formula1>
    </dataValidation>
  </dataValidations>
  <pageMargins left="0.7" right="0.7" top="0.75" bottom="0.75" header="0.3" footer="0.3"/>
  <pageSetup paperSize="9" scale="56" fitToWidth="1" fitToHeight="1" orientation="landscape" usePrinterDefaults="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
    <tabColor rgb="FFFFFF00"/>
  </sheetPr>
  <dimension ref="B1:AQ34"/>
  <sheetViews>
    <sheetView view="pageBreakPreview" topLeftCell="A11" zoomScale="121" zoomScaleSheetLayoutView="121" workbookViewId="0">
      <selection activeCell="AH25" sqref="AH25"/>
    </sheetView>
  </sheetViews>
  <sheetFormatPr defaultColWidth="9" defaultRowHeight="13.2"/>
  <cols>
    <col min="1" max="16" width="2.59765625" style="522" customWidth="1"/>
    <col min="17" max="17" width="9.77734375" style="522" customWidth="1"/>
    <col min="18" max="485" width="2.59765625" style="522" customWidth="1"/>
    <col min="486" max="16384" width="9" style="522"/>
  </cols>
  <sheetData>
    <row r="1" spans="2:43" ht="18" customHeight="1">
      <c r="B1" s="523" t="s">
        <v>386</v>
      </c>
    </row>
    <row r="2" spans="2:43" ht="18" customHeight="1"/>
    <row r="3" spans="2:43" ht="18" customHeight="1">
      <c r="B3" s="524" t="s">
        <v>387</v>
      </c>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row>
    <row r="4" spans="2:43" ht="18" customHeight="1"/>
    <row r="5" spans="2:43" ht="18" customHeight="1"/>
    <row r="6" spans="2:43" ht="18" customHeight="1">
      <c r="B6" s="523" t="s">
        <v>388</v>
      </c>
    </row>
    <row r="7" spans="2:43" ht="18" customHeight="1">
      <c r="B7" s="525" t="s">
        <v>389</v>
      </c>
      <c r="C7" s="534"/>
      <c r="D7" s="534"/>
      <c r="E7" s="534"/>
      <c r="F7" s="534"/>
      <c r="G7" s="534"/>
      <c r="H7" s="534"/>
      <c r="I7" s="534"/>
      <c r="J7" s="534"/>
      <c r="K7" s="534"/>
      <c r="L7" s="534"/>
      <c r="M7" s="534"/>
      <c r="N7" s="534"/>
      <c r="O7" s="534"/>
      <c r="P7" s="534"/>
      <c r="Q7" s="546"/>
      <c r="R7" s="553" t="s">
        <v>8</v>
      </c>
      <c r="S7" s="562"/>
      <c r="T7" s="568"/>
      <c r="U7" s="562" t="s">
        <v>395</v>
      </c>
      <c r="V7" s="568"/>
      <c r="W7" s="568"/>
      <c r="X7" s="562" t="s">
        <v>337</v>
      </c>
      <c r="Y7" s="562" t="s">
        <v>143</v>
      </c>
      <c r="Z7" s="562"/>
      <c r="AA7" s="562" t="s">
        <v>8</v>
      </c>
      <c r="AB7" s="562"/>
      <c r="AC7" s="568"/>
      <c r="AD7" s="562" t="s">
        <v>395</v>
      </c>
      <c r="AE7" s="568"/>
      <c r="AF7" s="568"/>
      <c r="AG7" s="574" t="s">
        <v>337</v>
      </c>
    </row>
    <row r="8" spans="2:43" ht="18" customHeight="1">
      <c r="B8" s="526" t="s">
        <v>298</v>
      </c>
      <c r="C8" s="535"/>
      <c r="D8" s="535"/>
      <c r="E8" s="535"/>
      <c r="F8" s="535"/>
      <c r="G8" s="535"/>
      <c r="H8" s="535"/>
      <c r="I8" s="535"/>
      <c r="J8" s="535"/>
      <c r="K8" s="535"/>
      <c r="L8" s="535"/>
      <c r="M8" s="535"/>
      <c r="N8" s="535"/>
      <c r="O8" s="535"/>
      <c r="P8" s="535"/>
      <c r="Q8" s="547"/>
      <c r="R8" s="554">
        <f>賃金改善内訳!N25</f>
        <v>0</v>
      </c>
      <c r="S8" s="563"/>
      <c r="T8" s="563"/>
      <c r="U8" s="563"/>
      <c r="V8" s="563"/>
      <c r="W8" s="563"/>
      <c r="X8" s="563"/>
      <c r="Y8" s="563"/>
      <c r="Z8" s="563"/>
      <c r="AA8" s="563"/>
      <c r="AB8" s="563"/>
      <c r="AC8" s="563"/>
      <c r="AD8" s="563"/>
      <c r="AE8" s="535" t="s">
        <v>74</v>
      </c>
      <c r="AF8" s="535"/>
      <c r="AG8" s="547"/>
    </row>
    <row r="9" spans="2:43" ht="18" customHeight="1"/>
    <row r="10" spans="2:43" ht="18" customHeight="1">
      <c r="B10" s="523" t="s">
        <v>348</v>
      </c>
    </row>
    <row r="11" spans="2:43" ht="18" customHeight="1">
      <c r="B11" s="527" t="s">
        <v>466</v>
      </c>
      <c r="C11" s="536"/>
      <c r="D11" s="536"/>
      <c r="E11" s="536"/>
      <c r="F11" s="536"/>
      <c r="G11" s="536"/>
      <c r="H11" s="536"/>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75"/>
      <c r="AM11" s="522" t="s">
        <v>396</v>
      </c>
    </row>
    <row r="12" spans="2:43" ht="18" customHeight="1">
      <c r="B12" s="528"/>
      <c r="C12" s="537" t="s">
        <v>317</v>
      </c>
      <c r="D12" s="533"/>
      <c r="E12" s="533"/>
      <c r="F12" s="533"/>
      <c r="G12" s="533"/>
      <c r="H12" s="533"/>
      <c r="I12" s="533"/>
      <c r="J12" s="533"/>
      <c r="K12" s="533"/>
      <c r="L12" s="533"/>
      <c r="M12" s="533"/>
      <c r="N12" s="533"/>
      <c r="O12" s="533"/>
      <c r="P12" s="533"/>
      <c r="Q12" s="548"/>
      <c r="R12" s="555">
        <f>賃金改善内訳!O25</f>
        <v>0</v>
      </c>
      <c r="S12" s="564"/>
      <c r="T12" s="564"/>
      <c r="U12" s="564"/>
      <c r="V12" s="564"/>
      <c r="W12" s="564"/>
      <c r="X12" s="564"/>
      <c r="Y12" s="564"/>
      <c r="Z12" s="564"/>
      <c r="AA12" s="564"/>
      <c r="AB12" s="564"/>
      <c r="AC12" s="564"/>
      <c r="AD12" s="564"/>
      <c r="AE12" s="533" t="s">
        <v>74</v>
      </c>
      <c r="AF12" s="533"/>
      <c r="AG12" s="548"/>
      <c r="AM12" s="582" t="str">
        <f>IF(R14&gt;=2/3,"○","×")</f>
        <v>○</v>
      </c>
      <c r="AN12" s="583"/>
      <c r="AO12" s="583"/>
      <c r="AP12" s="584"/>
      <c r="AQ12" s="522" t="s">
        <v>400</v>
      </c>
    </row>
    <row r="13" spans="2:43" ht="18" customHeight="1">
      <c r="B13" s="529"/>
      <c r="C13" s="538"/>
      <c r="D13" s="539" t="s">
        <v>134</v>
      </c>
      <c r="E13" s="545"/>
      <c r="F13" s="545"/>
      <c r="G13" s="545"/>
      <c r="H13" s="545"/>
      <c r="I13" s="545"/>
      <c r="J13" s="545"/>
      <c r="K13" s="545"/>
      <c r="L13" s="545"/>
      <c r="M13" s="545"/>
      <c r="N13" s="545"/>
      <c r="O13" s="545"/>
      <c r="P13" s="545"/>
      <c r="Q13" s="549"/>
      <c r="R13" s="556">
        <f>賃金改善内訳!P25</f>
        <v>0</v>
      </c>
      <c r="S13" s="565"/>
      <c r="T13" s="565"/>
      <c r="U13" s="565"/>
      <c r="V13" s="565"/>
      <c r="W13" s="565"/>
      <c r="X13" s="565"/>
      <c r="Y13" s="565"/>
      <c r="Z13" s="565"/>
      <c r="AA13" s="565"/>
      <c r="AB13" s="565"/>
      <c r="AC13" s="565"/>
      <c r="AD13" s="565"/>
      <c r="AE13" s="570" t="s">
        <v>74</v>
      </c>
      <c r="AF13" s="570"/>
      <c r="AG13" s="576"/>
    </row>
    <row r="14" spans="2:43" ht="18" customHeight="1">
      <c r="B14" s="529"/>
      <c r="C14" s="538"/>
      <c r="D14" s="537"/>
      <c r="E14" s="533"/>
      <c r="F14" s="533"/>
      <c r="G14" s="533"/>
      <c r="H14" s="533"/>
      <c r="I14" s="533"/>
      <c r="J14" s="533"/>
      <c r="K14" s="533"/>
      <c r="L14" s="533"/>
      <c r="M14" s="533"/>
      <c r="N14" s="533"/>
      <c r="O14" s="533"/>
      <c r="P14" s="533"/>
      <c r="Q14" s="548"/>
      <c r="R14" s="557" t="str">
        <f>IFERROR(R13/R12,"")</f>
        <v/>
      </c>
      <c r="S14" s="566"/>
      <c r="T14" s="566"/>
      <c r="U14" s="566"/>
      <c r="V14" s="566"/>
      <c r="W14" s="566"/>
      <c r="X14" s="566"/>
      <c r="Y14" s="566"/>
      <c r="Z14" s="566"/>
      <c r="AA14" s="566"/>
      <c r="AB14" s="566"/>
      <c r="AC14" s="566"/>
      <c r="AD14" s="566"/>
      <c r="AE14" s="571"/>
      <c r="AF14" s="571"/>
      <c r="AG14" s="577"/>
      <c r="AM14" s="522" t="s">
        <v>398</v>
      </c>
    </row>
    <row r="15" spans="2:43" ht="18" customHeight="1">
      <c r="B15" s="529"/>
      <c r="C15" s="539" t="s">
        <v>393</v>
      </c>
      <c r="D15" s="544"/>
      <c r="E15" s="544"/>
      <c r="F15" s="544"/>
      <c r="G15" s="544"/>
      <c r="H15" s="544"/>
      <c r="I15" s="544"/>
      <c r="J15" s="544"/>
      <c r="K15" s="544"/>
      <c r="L15" s="544"/>
      <c r="M15" s="544"/>
      <c r="N15" s="544"/>
      <c r="O15" s="544"/>
      <c r="P15" s="544"/>
      <c r="Q15" s="550"/>
      <c r="R15" s="556" t="e">
        <f>賃金改善内訳!R25</f>
        <v>#DIV/0!</v>
      </c>
      <c r="S15" s="565"/>
      <c r="T15" s="565"/>
      <c r="U15" s="565"/>
      <c r="V15" s="565"/>
      <c r="W15" s="565"/>
      <c r="X15" s="565"/>
      <c r="Y15" s="565"/>
      <c r="Z15" s="565"/>
      <c r="AA15" s="565"/>
      <c r="AB15" s="565"/>
      <c r="AC15" s="565"/>
      <c r="AD15" s="565"/>
      <c r="AE15" s="545" t="s">
        <v>74</v>
      </c>
      <c r="AF15" s="545"/>
      <c r="AG15" s="549"/>
      <c r="AM15" s="582" t="e">
        <f>IF(R12+R15&gt;=R8,"○","×")</f>
        <v>#DIV/0!</v>
      </c>
      <c r="AN15" s="583"/>
      <c r="AO15" s="583"/>
      <c r="AP15" s="584"/>
    </row>
    <row r="16" spans="2:43" ht="18" customHeight="1">
      <c r="B16" s="530"/>
      <c r="C16" s="540"/>
      <c r="D16" s="542"/>
      <c r="E16" s="542"/>
      <c r="F16" s="542"/>
      <c r="G16" s="542"/>
      <c r="H16" s="542"/>
      <c r="I16" s="542"/>
      <c r="J16" s="542"/>
      <c r="K16" s="542"/>
      <c r="L16" s="542"/>
      <c r="M16" s="542"/>
      <c r="N16" s="542"/>
      <c r="O16" s="542"/>
      <c r="P16" s="542"/>
      <c r="Q16" s="551"/>
      <c r="R16" s="558"/>
      <c r="S16" s="567"/>
      <c r="T16" s="567"/>
      <c r="U16" s="567"/>
      <c r="V16" s="567"/>
      <c r="W16" s="567"/>
      <c r="X16" s="567"/>
      <c r="Y16" s="567"/>
      <c r="Z16" s="567"/>
      <c r="AA16" s="567"/>
      <c r="AB16" s="567"/>
      <c r="AC16" s="567"/>
      <c r="AD16" s="567"/>
      <c r="AE16" s="572"/>
      <c r="AF16" s="572"/>
      <c r="AG16" s="578"/>
    </row>
    <row r="17" spans="2:36" ht="18" customHeight="1">
      <c r="B17" s="531" t="s">
        <v>390</v>
      </c>
      <c r="C17" s="541"/>
      <c r="D17" s="541"/>
      <c r="E17" s="541"/>
      <c r="F17" s="541"/>
      <c r="G17" s="541"/>
      <c r="H17" s="541"/>
      <c r="I17" s="541"/>
      <c r="J17" s="541"/>
      <c r="K17" s="541"/>
      <c r="L17" s="541"/>
      <c r="M17" s="541"/>
      <c r="N17" s="541"/>
      <c r="O17" s="541"/>
      <c r="P17" s="541"/>
      <c r="Q17" s="552"/>
      <c r="R17" s="559"/>
      <c r="S17" s="568"/>
      <c r="T17" s="568"/>
      <c r="U17" s="568"/>
      <c r="V17" s="568"/>
      <c r="W17" s="568"/>
      <c r="X17" s="568"/>
      <c r="Y17" s="568"/>
      <c r="Z17" s="568"/>
      <c r="AA17" s="568"/>
      <c r="AB17" s="568"/>
      <c r="AC17" s="568"/>
      <c r="AD17" s="568"/>
      <c r="AE17" s="568"/>
      <c r="AF17" s="568"/>
      <c r="AG17" s="579"/>
    </row>
    <row r="18" spans="2:36" ht="18" customHeight="1">
      <c r="B18" s="532"/>
      <c r="C18" s="542"/>
      <c r="D18" s="542"/>
      <c r="E18" s="542"/>
      <c r="F18" s="542"/>
      <c r="G18" s="542"/>
      <c r="H18" s="542"/>
      <c r="I18" s="542"/>
      <c r="J18" s="542"/>
      <c r="K18" s="542"/>
      <c r="L18" s="542"/>
      <c r="M18" s="542"/>
      <c r="N18" s="542"/>
      <c r="O18" s="542"/>
      <c r="P18" s="542"/>
      <c r="Q18" s="551"/>
      <c r="R18" s="560"/>
      <c r="S18" s="569"/>
      <c r="T18" s="569"/>
      <c r="U18" s="569"/>
      <c r="V18" s="569"/>
      <c r="W18" s="569"/>
      <c r="X18" s="569"/>
      <c r="Y18" s="569"/>
      <c r="Z18" s="569"/>
      <c r="AA18" s="569"/>
      <c r="AB18" s="569"/>
      <c r="AC18" s="569"/>
      <c r="AD18" s="569"/>
      <c r="AE18" s="569"/>
      <c r="AF18" s="569"/>
      <c r="AG18" s="580"/>
    </row>
    <row r="19" spans="2:36" ht="18" customHeight="1">
      <c r="B19" s="531" t="s">
        <v>392</v>
      </c>
      <c r="C19" s="541"/>
      <c r="D19" s="541"/>
      <c r="E19" s="541"/>
      <c r="F19" s="541"/>
      <c r="G19" s="541"/>
      <c r="H19" s="541"/>
      <c r="I19" s="541"/>
      <c r="J19" s="541"/>
      <c r="K19" s="541"/>
      <c r="L19" s="541"/>
      <c r="M19" s="541"/>
      <c r="N19" s="541"/>
      <c r="O19" s="541"/>
      <c r="P19" s="541"/>
      <c r="Q19" s="541"/>
      <c r="R19" s="559"/>
      <c r="S19" s="568"/>
      <c r="T19" s="568"/>
      <c r="U19" s="568"/>
      <c r="V19" s="568"/>
      <c r="W19" s="568"/>
      <c r="X19" s="568"/>
      <c r="Y19" s="568"/>
      <c r="Z19" s="568"/>
      <c r="AA19" s="568"/>
      <c r="AB19" s="568"/>
      <c r="AC19" s="568"/>
      <c r="AD19" s="568"/>
      <c r="AE19" s="568"/>
      <c r="AF19" s="568"/>
      <c r="AG19" s="579"/>
    </row>
    <row r="20" spans="2:36" ht="18" customHeight="1">
      <c r="B20" s="532"/>
      <c r="C20" s="542"/>
      <c r="D20" s="542"/>
      <c r="E20" s="542"/>
      <c r="F20" s="542"/>
      <c r="G20" s="542"/>
      <c r="H20" s="542"/>
      <c r="I20" s="542"/>
      <c r="J20" s="542"/>
      <c r="K20" s="542"/>
      <c r="L20" s="542"/>
      <c r="M20" s="542"/>
      <c r="N20" s="542"/>
      <c r="O20" s="542"/>
      <c r="P20" s="542"/>
      <c r="Q20" s="542"/>
      <c r="R20" s="560"/>
      <c r="S20" s="569"/>
      <c r="T20" s="569"/>
      <c r="U20" s="569"/>
      <c r="V20" s="569"/>
      <c r="W20" s="569"/>
      <c r="X20" s="569"/>
      <c r="Y20" s="569"/>
      <c r="Z20" s="569"/>
      <c r="AA20" s="569"/>
      <c r="AB20" s="569"/>
      <c r="AC20" s="569"/>
      <c r="AD20" s="569"/>
      <c r="AE20" s="569"/>
      <c r="AF20" s="569"/>
      <c r="AG20" s="580"/>
    </row>
    <row r="21" spans="2:36">
      <c r="B21" s="533"/>
      <c r="C21" s="543"/>
      <c r="D21" s="543"/>
      <c r="E21" s="543"/>
      <c r="F21" s="543"/>
      <c r="G21" s="543"/>
      <c r="H21" s="543"/>
      <c r="I21" s="543"/>
      <c r="J21" s="543"/>
      <c r="K21" s="543"/>
      <c r="L21" s="543"/>
      <c r="M21" s="543"/>
      <c r="N21" s="543"/>
      <c r="O21" s="543"/>
      <c r="P21" s="543"/>
      <c r="Q21" s="543"/>
      <c r="R21" s="561"/>
      <c r="S21" s="561"/>
      <c r="T21" s="561"/>
      <c r="U21" s="561"/>
      <c r="V21" s="561"/>
      <c r="W21" s="561"/>
      <c r="X21" s="561"/>
      <c r="Y21" s="561"/>
      <c r="Z21" s="561"/>
      <c r="AA21" s="561"/>
      <c r="AB21" s="561"/>
      <c r="AC21" s="561"/>
      <c r="AD21" s="561"/>
      <c r="AE21" s="561"/>
      <c r="AF21" s="561"/>
      <c r="AG21" s="561"/>
    </row>
    <row r="22" spans="2:36" ht="18" customHeight="1"/>
    <row r="23" spans="2:36" ht="18" customHeight="1"/>
    <row r="25" spans="2:36" s="522" customFormat="1" ht="18" customHeight="1"/>
    <row r="26" spans="2:36" ht="12.9" customHeight="1"/>
    <row r="27" spans="2:36" ht="18" customHeight="1"/>
    <row r="28" spans="2:36" ht="12.9" customHeight="1"/>
    <row r="29" spans="2:36" ht="18" customHeight="1"/>
    <row r="30" spans="2:36" ht="9" customHeight="1">
      <c r="AE30" s="573"/>
      <c r="AF30" s="573"/>
      <c r="AG30" s="573"/>
      <c r="AH30" s="573"/>
      <c r="AI30" s="573"/>
      <c r="AJ30" s="573"/>
    </row>
    <row r="31" spans="2:36" ht="18" customHeight="1">
      <c r="AE31" s="573"/>
      <c r="AF31" s="573"/>
      <c r="AG31" s="573"/>
      <c r="AH31" s="581"/>
      <c r="AI31" s="573"/>
      <c r="AJ31" s="573"/>
    </row>
    <row r="32" spans="2:36" ht="9" customHeight="1">
      <c r="AE32" s="573"/>
      <c r="AF32" s="573"/>
      <c r="AG32" s="573"/>
      <c r="AH32" s="561"/>
      <c r="AI32" s="573"/>
      <c r="AJ32" s="573"/>
    </row>
    <row r="33" spans="31:36" ht="18" customHeight="1">
      <c r="AE33" s="573"/>
      <c r="AF33" s="573"/>
      <c r="AG33" s="573"/>
      <c r="AH33" s="561"/>
      <c r="AI33" s="573"/>
      <c r="AJ33" s="573"/>
    </row>
    <row r="34" spans="31:36" ht="18" customHeight="1">
      <c r="AE34" s="573"/>
      <c r="AF34" s="573"/>
      <c r="AG34" s="573"/>
      <c r="AH34" s="573"/>
      <c r="AI34" s="573"/>
      <c r="AJ34" s="573"/>
    </row>
    <row r="35" spans="31:36" ht="18" customHeight="1"/>
    <row r="36" spans="31:36" ht="18" customHeight="1"/>
    <row r="37" spans="31:36" ht="18" customHeight="1"/>
    <row r="38" spans="31:36" ht="18" customHeight="1"/>
    <row r="39" spans="31:36" ht="18" customHeight="1"/>
    <row r="40" spans="31:36" ht="18" customHeight="1"/>
    <row r="41" spans="31:36" ht="18" customHeight="1"/>
    <row r="42" spans="31:36" ht="18" customHeight="1"/>
    <row r="43" spans="31:36" ht="18" customHeight="1"/>
    <row r="44" spans="31:36" ht="18" customHeight="1"/>
    <row r="45" spans="31:36" ht="18" customHeight="1"/>
    <row r="46" spans="31:36" ht="18" customHeight="1"/>
    <row r="47" spans="31:36" ht="18" customHeight="1"/>
    <row r="48" spans="31: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sheetData>
  <mergeCells count="26">
    <mergeCell ref="B3:AG3"/>
    <mergeCell ref="B7:Q7"/>
    <mergeCell ref="R7:S7"/>
    <mergeCell ref="V7:W7"/>
    <mergeCell ref="Y7:Z7"/>
    <mergeCell ref="AA7:AB7"/>
    <mergeCell ref="AE7:AF7"/>
    <mergeCell ref="B8:Q8"/>
    <mergeCell ref="R8:AD8"/>
    <mergeCell ref="AE8:AG8"/>
    <mergeCell ref="B11:AG11"/>
    <mergeCell ref="C12:Q12"/>
    <mergeCell ref="R12:AD12"/>
    <mergeCell ref="AE12:AG12"/>
    <mergeCell ref="AM12:AP12"/>
    <mergeCell ref="R13:AD13"/>
    <mergeCell ref="R14:AD14"/>
    <mergeCell ref="AM15:AP15"/>
    <mergeCell ref="D13:Q14"/>
    <mergeCell ref="C15:Q16"/>
    <mergeCell ref="R15:AD16"/>
    <mergeCell ref="AE15:AG16"/>
    <mergeCell ref="B17:Q18"/>
    <mergeCell ref="R17:AG18"/>
    <mergeCell ref="B19:Q20"/>
    <mergeCell ref="R19:AG20"/>
  </mergeCells>
  <phoneticPr fontId="6"/>
  <dataValidations count="2">
    <dataValidation type="list" allowBlank="1" showDropDown="0" showInputMessage="1" showErrorMessage="1" sqref="R19:AG21">
      <formula1>"継続する,継続しない"</formula1>
    </dataValidation>
    <dataValidation type="list" allowBlank="1" showDropDown="0" showInputMessage="1" showErrorMessage="1" sqref="R17:AG18">
      <formula1>"周知している,周知していない"</formula1>
    </dataValidation>
  </dataValidations>
  <printOptions horizontalCentered="1"/>
  <pageMargins left="0.23622047244094491" right="0.23622047244094491" top="0.43307086614173229" bottom="0.43307086614173229" header="0.31496062992125984" footer="0.31496062992125984"/>
  <pageSetup paperSize="9" fitToWidth="1" fitToHeight="1" orientation="portrait" usePrinterDefaults="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
    <tabColor rgb="FFFFFF00"/>
  </sheetPr>
  <dimension ref="B1:U29"/>
  <sheetViews>
    <sheetView view="pageBreakPreview" zoomScale="85" zoomScaleSheetLayoutView="85" workbookViewId="0">
      <selection activeCell="J4" sqref="J4"/>
    </sheetView>
  </sheetViews>
  <sheetFormatPr defaultColWidth="9" defaultRowHeight="13.2"/>
  <cols>
    <col min="1" max="1" width="2.09765625" style="585" customWidth="1"/>
    <col min="2" max="2" width="5.09765625" style="585" customWidth="1"/>
    <col min="3" max="4" width="3.59765625" style="585" customWidth="1"/>
    <col min="5" max="5" width="12.59765625" style="585" customWidth="1"/>
    <col min="6" max="7" width="15.59765625" style="585" customWidth="1"/>
    <col min="8" max="8" width="13.59765625" style="585" customWidth="1"/>
    <col min="9" max="9" width="9.3984375" style="585" customWidth="1"/>
    <col min="10" max="10" width="11.8984375" style="585" customWidth="1"/>
    <col min="11" max="11" width="15.59765625" style="585" customWidth="1"/>
    <col min="12" max="12" width="13.5" style="585" bestFit="1" customWidth="1"/>
    <col min="13" max="13" width="10.8984375" style="585" customWidth="1"/>
    <col min="14" max="14" width="13.59765625" style="585" customWidth="1"/>
    <col min="15" max="15" width="13" style="585" customWidth="1"/>
    <col min="16" max="16" width="15.59765625" style="585" customWidth="1"/>
    <col min="17" max="17" width="13.69921875" style="585" customWidth="1"/>
    <col min="18" max="18" width="14.5" style="585" customWidth="1"/>
    <col min="19" max="21" width="15.59765625" style="585" customWidth="1"/>
    <col min="22" max="22" width="2.09765625" style="585" customWidth="1"/>
    <col min="23" max="28" width="3.59765625" style="585" customWidth="1"/>
    <col min="29" max="30" width="9.69921875" style="585" customWidth="1"/>
    <col min="31" max="178" width="3.59765625" style="585" customWidth="1"/>
    <col min="179" max="792" width="2.59765625" style="585" customWidth="1"/>
    <col min="793" max="16384" width="9" style="585"/>
  </cols>
  <sheetData>
    <row r="1" spans="2:21" ht="18" customHeight="1">
      <c r="B1" s="523" t="s">
        <v>401</v>
      </c>
    </row>
    <row r="2" spans="2:21" ht="18" customHeight="1"/>
    <row r="3" spans="2:21" ht="27" customHeight="1">
      <c r="B3" s="586" t="s">
        <v>152</v>
      </c>
      <c r="C3" s="586"/>
      <c r="D3" s="586"/>
      <c r="E3" s="586"/>
      <c r="F3" s="586"/>
      <c r="G3" s="586"/>
      <c r="H3" s="586"/>
      <c r="I3" s="586"/>
      <c r="J3" s="586"/>
      <c r="K3" s="586"/>
      <c r="L3" s="586"/>
      <c r="M3" s="586"/>
      <c r="N3" s="586"/>
      <c r="O3" s="586"/>
      <c r="P3" s="586"/>
      <c r="Q3" s="586"/>
      <c r="R3" s="586"/>
      <c r="S3" s="586"/>
      <c r="T3" s="586"/>
      <c r="U3" s="586"/>
    </row>
    <row r="4" spans="2:21" ht="18" customHeight="1"/>
    <row r="5" spans="2:21" ht="18" customHeight="1">
      <c r="R5" s="654" t="s">
        <v>394</v>
      </c>
      <c r="S5" s="659" t="e">
        <f>#REF!</f>
        <v>#REF!</v>
      </c>
      <c r="T5" s="661"/>
    </row>
    <row r="6" spans="2:21" ht="18" customHeight="1">
      <c r="B6" s="587" t="s">
        <v>85</v>
      </c>
    </row>
    <row r="7" spans="2:21" ht="27" customHeight="1">
      <c r="B7" s="588" t="s">
        <v>43</v>
      </c>
      <c r="C7" s="594" t="s">
        <v>403</v>
      </c>
      <c r="D7" s="598"/>
      <c r="E7" s="602"/>
      <c r="F7" s="606" t="s">
        <v>128</v>
      </c>
      <c r="G7" s="606" t="s">
        <v>404</v>
      </c>
      <c r="H7" s="611" t="s">
        <v>406</v>
      </c>
      <c r="I7" s="611" t="s">
        <v>10</v>
      </c>
      <c r="J7" s="618" t="s">
        <v>391</v>
      </c>
      <c r="K7" s="598"/>
      <c r="L7" s="628"/>
      <c r="M7" s="606" t="s">
        <v>409</v>
      </c>
      <c r="N7" s="606" t="s">
        <v>286</v>
      </c>
      <c r="O7" s="639" t="s">
        <v>465</v>
      </c>
      <c r="P7" s="643"/>
      <c r="Q7" s="648"/>
      <c r="R7" s="606" t="s">
        <v>63</v>
      </c>
      <c r="S7" s="606" t="s">
        <v>274</v>
      </c>
      <c r="T7" s="588" t="s">
        <v>268</v>
      </c>
    </row>
    <row r="8" spans="2:21" ht="40.35">
      <c r="B8" s="589"/>
      <c r="C8" s="595"/>
      <c r="D8" s="599"/>
      <c r="E8" s="603"/>
      <c r="F8" s="607"/>
      <c r="G8" s="607"/>
      <c r="H8" s="612"/>
      <c r="I8" s="612"/>
      <c r="J8" s="619" t="s">
        <v>407</v>
      </c>
      <c r="K8" s="623" t="s">
        <v>50</v>
      </c>
      <c r="L8" s="629" t="s">
        <v>408</v>
      </c>
      <c r="M8" s="607"/>
      <c r="N8" s="589"/>
      <c r="O8" s="640"/>
      <c r="P8" s="644" t="s">
        <v>270</v>
      </c>
      <c r="Q8" s="649" t="s">
        <v>413</v>
      </c>
      <c r="R8" s="607"/>
      <c r="S8" s="607"/>
      <c r="T8" s="589"/>
    </row>
    <row r="9" spans="2:21" ht="18" customHeight="1">
      <c r="B9" s="590"/>
      <c r="C9" s="590"/>
      <c r="D9" s="600"/>
      <c r="E9" s="604"/>
      <c r="F9" s="608"/>
      <c r="G9" s="608"/>
      <c r="H9" s="608"/>
      <c r="I9" s="615"/>
      <c r="J9" s="620"/>
      <c r="K9" s="624">
        <f>'賃金改善額　確認シート'!G27</f>
        <v>0</v>
      </c>
      <c r="L9" s="630"/>
      <c r="M9" s="633"/>
      <c r="N9" s="608"/>
      <c r="O9" s="641"/>
      <c r="P9" s="645"/>
      <c r="Q9" s="650"/>
      <c r="R9" s="655"/>
      <c r="S9" s="633"/>
      <c r="T9" s="608"/>
    </row>
    <row r="10" spans="2:21" ht="18" customHeight="1">
      <c r="B10" s="591">
        <v>1</v>
      </c>
      <c r="C10" s="596">
        <f>'賃金改善額　確認シート'!B10</f>
        <v>0</v>
      </c>
      <c r="D10" s="601"/>
      <c r="E10" s="605"/>
      <c r="F10" s="609">
        <f>'賃金改善額　確認シート'!C10</f>
        <v>0</v>
      </c>
      <c r="G10" s="609">
        <f>'賃金改善額　確認シート'!D10</f>
        <v>0</v>
      </c>
      <c r="H10" s="613">
        <v>11000</v>
      </c>
      <c r="I10" s="616" t="str">
        <f t="shared" ref="I10:I24" si="0">IF(G10="常勤職員",1,"")</f>
        <v/>
      </c>
      <c r="J10" s="621" t="str">
        <f>IF(G10="非常勤職員",'賃金改善額　確認シート'!F10,"")</f>
        <v/>
      </c>
      <c r="K10" s="625">
        <f t="shared" ref="K10:K24" si="1">$K$9</f>
        <v>0</v>
      </c>
      <c r="L10" s="616" t="str">
        <f t="shared" ref="L10:L24" si="2">IFERROR(ROUND(J10/K10,1),"")</f>
        <v/>
      </c>
      <c r="M10" s="634">
        <f>'賃金改善額　確認シート'!E10</f>
        <v>0</v>
      </c>
      <c r="N10" s="636" t="str">
        <f t="shared" ref="N10:N24" si="3">IFERROR(IF(G10="常勤職員",H10*I10*M10,H10*L10*M10),"")</f>
        <v/>
      </c>
      <c r="O10" s="642">
        <f>'賃金改善額　確認シート'!S10</f>
        <v>0</v>
      </c>
      <c r="P10" s="646">
        <f>'賃金改善額　確認シート'!T10</f>
        <v>0</v>
      </c>
      <c r="Q10" s="651">
        <f t="shared" ref="Q10:Q24" si="4">O10-P10</f>
        <v>0</v>
      </c>
      <c r="R10" s="656"/>
      <c r="S10" s="636" t="str">
        <f t="shared" ref="S10:S25" si="5">IFERROR(ROUND(O10/M10,0),"")</f>
        <v/>
      </c>
      <c r="T10" s="662">
        <f>'賃金改善額　確認シート'!V10</f>
        <v>0</v>
      </c>
    </row>
    <row r="11" spans="2:21" ht="18" customHeight="1">
      <c r="B11" s="592">
        <v>2</v>
      </c>
      <c r="C11" s="596">
        <f>'賃金改善額　確認シート'!B11</f>
        <v>0</v>
      </c>
      <c r="D11" s="601"/>
      <c r="E11" s="605"/>
      <c r="F11" s="609">
        <f>'賃金改善額　確認シート'!C11</f>
        <v>0</v>
      </c>
      <c r="G11" s="609">
        <f>'賃金改善額　確認シート'!D11</f>
        <v>0</v>
      </c>
      <c r="H11" s="613">
        <v>11000</v>
      </c>
      <c r="I11" s="616" t="str">
        <f t="shared" si="0"/>
        <v/>
      </c>
      <c r="J11" s="621" t="str">
        <f>IF(G11="非常勤職員",'賃金改善額　確認シート'!F11,"")</f>
        <v/>
      </c>
      <c r="K11" s="626">
        <f t="shared" si="1"/>
        <v>0</v>
      </c>
      <c r="L11" s="631" t="str">
        <f t="shared" si="2"/>
        <v/>
      </c>
      <c r="M11" s="634">
        <f>'賃金改善額　確認シート'!E11</f>
        <v>0</v>
      </c>
      <c r="N11" s="637" t="str">
        <f t="shared" si="3"/>
        <v/>
      </c>
      <c r="O11" s="642">
        <f>'賃金改善額　確認シート'!S11</f>
        <v>0</v>
      </c>
      <c r="P11" s="646">
        <f>'賃金改善額　確認シート'!T11</f>
        <v>0</v>
      </c>
      <c r="Q11" s="652">
        <f t="shared" si="4"/>
        <v>0</v>
      </c>
      <c r="R11" s="656"/>
      <c r="S11" s="637" t="str">
        <f t="shared" si="5"/>
        <v/>
      </c>
      <c r="T11" s="662">
        <f>'賃金改善額　確認シート'!V11</f>
        <v>0</v>
      </c>
    </row>
    <row r="12" spans="2:21" ht="18" customHeight="1">
      <c r="B12" s="592">
        <v>3</v>
      </c>
      <c r="C12" s="596">
        <f>'賃金改善額　確認シート'!B12</f>
        <v>0</v>
      </c>
      <c r="D12" s="601"/>
      <c r="E12" s="605"/>
      <c r="F12" s="609">
        <f>'賃金改善額　確認シート'!C12</f>
        <v>0</v>
      </c>
      <c r="G12" s="609">
        <f>'賃金改善額　確認シート'!D12</f>
        <v>0</v>
      </c>
      <c r="H12" s="613">
        <v>11000</v>
      </c>
      <c r="I12" s="616" t="str">
        <f t="shared" si="0"/>
        <v/>
      </c>
      <c r="J12" s="621" t="str">
        <f>IF(G12="非常勤職員",'賃金改善額　確認シート'!F12,"")</f>
        <v/>
      </c>
      <c r="K12" s="626">
        <f t="shared" si="1"/>
        <v>0</v>
      </c>
      <c r="L12" s="631" t="str">
        <f t="shared" si="2"/>
        <v/>
      </c>
      <c r="M12" s="634">
        <f>'賃金改善額　確認シート'!E12</f>
        <v>0</v>
      </c>
      <c r="N12" s="637" t="str">
        <f t="shared" si="3"/>
        <v/>
      </c>
      <c r="O12" s="642">
        <f>'賃金改善額　確認シート'!S12</f>
        <v>0</v>
      </c>
      <c r="P12" s="646">
        <f>'賃金改善額　確認シート'!T12</f>
        <v>0</v>
      </c>
      <c r="Q12" s="652">
        <f t="shared" si="4"/>
        <v>0</v>
      </c>
      <c r="R12" s="656"/>
      <c r="S12" s="637" t="str">
        <f t="shared" si="5"/>
        <v/>
      </c>
      <c r="T12" s="662">
        <f>'賃金改善額　確認シート'!V12</f>
        <v>0</v>
      </c>
    </row>
    <row r="13" spans="2:21" ht="18" customHeight="1">
      <c r="B13" s="592">
        <v>4</v>
      </c>
      <c r="C13" s="596">
        <f>'賃金改善額　確認シート'!B13</f>
        <v>0</v>
      </c>
      <c r="D13" s="601"/>
      <c r="E13" s="605"/>
      <c r="F13" s="609">
        <f>'賃金改善額　確認シート'!C13</f>
        <v>0</v>
      </c>
      <c r="G13" s="609">
        <f>'賃金改善額　確認シート'!D13</f>
        <v>0</v>
      </c>
      <c r="H13" s="613">
        <v>11000</v>
      </c>
      <c r="I13" s="616" t="str">
        <f t="shared" si="0"/>
        <v/>
      </c>
      <c r="J13" s="621" t="str">
        <f>IF(G13="非常勤職員",'賃金改善額　確認シート'!F13,"")</f>
        <v/>
      </c>
      <c r="K13" s="626">
        <f t="shared" si="1"/>
        <v>0</v>
      </c>
      <c r="L13" s="631" t="str">
        <f t="shared" si="2"/>
        <v/>
      </c>
      <c r="M13" s="634">
        <f>'賃金改善額　確認シート'!E13</f>
        <v>0</v>
      </c>
      <c r="N13" s="637" t="str">
        <f t="shared" si="3"/>
        <v/>
      </c>
      <c r="O13" s="642">
        <f>'賃金改善額　確認シート'!S13</f>
        <v>0</v>
      </c>
      <c r="P13" s="646">
        <f>'賃金改善額　確認シート'!T13</f>
        <v>0</v>
      </c>
      <c r="Q13" s="652">
        <f t="shared" si="4"/>
        <v>0</v>
      </c>
      <c r="R13" s="656"/>
      <c r="S13" s="637" t="str">
        <f t="shared" si="5"/>
        <v/>
      </c>
      <c r="T13" s="662">
        <f>'賃金改善額　確認シート'!V13</f>
        <v>0</v>
      </c>
    </row>
    <row r="14" spans="2:21" ht="18" customHeight="1">
      <c r="B14" s="592">
        <v>5</v>
      </c>
      <c r="C14" s="596">
        <f>'賃金改善額　確認シート'!B14</f>
        <v>0</v>
      </c>
      <c r="D14" s="601"/>
      <c r="E14" s="605"/>
      <c r="F14" s="609">
        <f>'賃金改善額　確認シート'!C14</f>
        <v>0</v>
      </c>
      <c r="G14" s="609">
        <f>'賃金改善額　確認シート'!D14</f>
        <v>0</v>
      </c>
      <c r="H14" s="613">
        <v>11000</v>
      </c>
      <c r="I14" s="616" t="str">
        <f t="shared" si="0"/>
        <v/>
      </c>
      <c r="J14" s="621" t="str">
        <f>IF(G14="非常勤職員",'賃金改善額　確認シート'!F14,"")</f>
        <v/>
      </c>
      <c r="K14" s="626">
        <f t="shared" si="1"/>
        <v>0</v>
      </c>
      <c r="L14" s="631" t="str">
        <f t="shared" si="2"/>
        <v/>
      </c>
      <c r="M14" s="634">
        <f>'賃金改善額　確認シート'!E14</f>
        <v>0</v>
      </c>
      <c r="N14" s="637" t="str">
        <f t="shared" si="3"/>
        <v/>
      </c>
      <c r="O14" s="642">
        <f>'賃金改善額　確認シート'!S14</f>
        <v>0</v>
      </c>
      <c r="P14" s="646">
        <f>'賃金改善額　確認シート'!T14</f>
        <v>0</v>
      </c>
      <c r="Q14" s="652">
        <f t="shared" si="4"/>
        <v>0</v>
      </c>
      <c r="R14" s="656"/>
      <c r="S14" s="637" t="str">
        <f t="shared" si="5"/>
        <v/>
      </c>
      <c r="T14" s="662">
        <f>'賃金改善額　確認シート'!V14</f>
        <v>0</v>
      </c>
    </row>
    <row r="15" spans="2:21" ht="18" customHeight="1">
      <c r="B15" s="592">
        <v>6</v>
      </c>
      <c r="C15" s="596">
        <f>'賃金改善額　確認シート'!B15</f>
        <v>0</v>
      </c>
      <c r="D15" s="601"/>
      <c r="E15" s="605"/>
      <c r="F15" s="609">
        <f>'賃金改善額　確認シート'!C15</f>
        <v>0</v>
      </c>
      <c r="G15" s="609">
        <f>'賃金改善額　確認シート'!D15</f>
        <v>0</v>
      </c>
      <c r="H15" s="613">
        <v>11000</v>
      </c>
      <c r="I15" s="616" t="str">
        <f t="shared" si="0"/>
        <v/>
      </c>
      <c r="J15" s="621" t="str">
        <f>IF(G15="非常勤職員",'賃金改善額　確認シート'!F15,"")</f>
        <v/>
      </c>
      <c r="K15" s="626">
        <f t="shared" si="1"/>
        <v>0</v>
      </c>
      <c r="L15" s="631" t="str">
        <f t="shared" si="2"/>
        <v/>
      </c>
      <c r="M15" s="634">
        <f>'賃金改善額　確認シート'!E15</f>
        <v>0</v>
      </c>
      <c r="N15" s="637" t="str">
        <f t="shared" si="3"/>
        <v/>
      </c>
      <c r="O15" s="642">
        <f>'賃金改善額　確認シート'!S15</f>
        <v>0</v>
      </c>
      <c r="P15" s="646">
        <f>'賃金改善額　確認シート'!T15</f>
        <v>0</v>
      </c>
      <c r="Q15" s="652">
        <f t="shared" si="4"/>
        <v>0</v>
      </c>
      <c r="R15" s="656"/>
      <c r="S15" s="637" t="str">
        <f t="shared" si="5"/>
        <v/>
      </c>
      <c r="T15" s="662">
        <f>'賃金改善額　確認シート'!V15</f>
        <v>0</v>
      </c>
    </row>
    <row r="16" spans="2:21" ht="18" customHeight="1">
      <c r="B16" s="592">
        <v>7</v>
      </c>
      <c r="C16" s="596">
        <f>'賃金改善額　確認シート'!B16</f>
        <v>0</v>
      </c>
      <c r="D16" s="601"/>
      <c r="E16" s="605"/>
      <c r="F16" s="609">
        <f>'賃金改善額　確認シート'!C16</f>
        <v>0</v>
      </c>
      <c r="G16" s="609">
        <f>'賃金改善額　確認シート'!D16</f>
        <v>0</v>
      </c>
      <c r="H16" s="613">
        <v>11000</v>
      </c>
      <c r="I16" s="616" t="str">
        <f t="shared" si="0"/>
        <v/>
      </c>
      <c r="J16" s="621" t="str">
        <f>IF(G16="非常勤職員",'賃金改善額　確認シート'!F16,"")</f>
        <v/>
      </c>
      <c r="K16" s="626">
        <f t="shared" si="1"/>
        <v>0</v>
      </c>
      <c r="L16" s="631" t="str">
        <f t="shared" si="2"/>
        <v/>
      </c>
      <c r="M16" s="634">
        <f>'賃金改善額　確認シート'!E16</f>
        <v>0</v>
      </c>
      <c r="N16" s="637" t="str">
        <f t="shared" si="3"/>
        <v/>
      </c>
      <c r="O16" s="642">
        <f>'賃金改善額　確認シート'!S16</f>
        <v>0</v>
      </c>
      <c r="P16" s="646">
        <f>'賃金改善額　確認シート'!T16</f>
        <v>0</v>
      </c>
      <c r="Q16" s="652">
        <f t="shared" si="4"/>
        <v>0</v>
      </c>
      <c r="R16" s="656"/>
      <c r="S16" s="637" t="str">
        <f t="shared" si="5"/>
        <v/>
      </c>
      <c r="T16" s="662">
        <f>'賃金改善額　確認シート'!V16</f>
        <v>0</v>
      </c>
    </row>
    <row r="17" spans="2:20" ht="18" customHeight="1">
      <c r="B17" s="592">
        <v>8</v>
      </c>
      <c r="C17" s="596">
        <f>'賃金改善額　確認シート'!B17</f>
        <v>0</v>
      </c>
      <c r="D17" s="601"/>
      <c r="E17" s="605"/>
      <c r="F17" s="609">
        <f>'賃金改善額　確認シート'!C17</f>
        <v>0</v>
      </c>
      <c r="G17" s="609">
        <f>'賃金改善額　確認シート'!D17</f>
        <v>0</v>
      </c>
      <c r="H17" s="613">
        <v>11000</v>
      </c>
      <c r="I17" s="616" t="str">
        <f t="shared" si="0"/>
        <v/>
      </c>
      <c r="J17" s="621" t="str">
        <f>IF(G17="非常勤職員",'賃金改善額　確認シート'!F17,"")</f>
        <v/>
      </c>
      <c r="K17" s="626">
        <f t="shared" si="1"/>
        <v>0</v>
      </c>
      <c r="L17" s="631" t="str">
        <f t="shared" si="2"/>
        <v/>
      </c>
      <c r="M17" s="634">
        <f>'賃金改善額　確認シート'!E17</f>
        <v>0</v>
      </c>
      <c r="N17" s="637" t="str">
        <f t="shared" si="3"/>
        <v/>
      </c>
      <c r="O17" s="642">
        <f>'賃金改善額　確認シート'!S17</f>
        <v>0</v>
      </c>
      <c r="P17" s="646">
        <f>'賃金改善額　確認シート'!T17</f>
        <v>0</v>
      </c>
      <c r="Q17" s="652">
        <f t="shared" si="4"/>
        <v>0</v>
      </c>
      <c r="R17" s="656"/>
      <c r="S17" s="637" t="str">
        <f t="shared" si="5"/>
        <v/>
      </c>
      <c r="T17" s="662">
        <f>'賃金改善額　確認シート'!V17</f>
        <v>0</v>
      </c>
    </row>
    <row r="18" spans="2:20" ht="18" customHeight="1">
      <c r="B18" s="592">
        <v>9</v>
      </c>
      <c r="C18" s="596">
        <f>'賃金改善額　確認シート'!B18</f>
        <v>0</v>
      </c>
      <c r="D18" s="601"/>
      <c r="E18" s="605"/>
      <c r="F18" s="609">
        <f>'賃金改善額　確認シート'!C18</f>
        <v>0</v>
      </c>
      <c r="G18" s="609">
        <f>'賃金改善額　確認シート'!D18</f>
        <v>0</v>
      </c>
      <c r="H18" s="613">
        <v>11000</v>
      </c>
      <c r="I18" s="616" t="str">
        <f t="shared" si="0"/>
        <v/>
      </c>
      <c r="J18" s="621" t="str">
        <f>IF(G18="非常勤職員",'賃金改善額　確認シート'!F18,"")</f>
        <v/>
      </c>
      <c r="K18" s="626">
        <f t="shared" si="1"/>
        <v>0</v>
      </c>
      <c r="L18" s="631" t="str">
        <f t="shared" si="2"/>
        <v/>
      </c>
      <c r="M18" s="634">
        <f>'賃金改善額　確認シート'!E18</f>
        <v>0</v>
      </c>
      <c r="N18" s="637" t="str">
        <f t="shared" si="3"/>
        <v/>
      </c>
      <c r="O18" s="642">
        <f>'賃金改善額　確認シート'!S18</f>
        <v>0</v>
      </c>
      <c r="P18" s="646">
        <f>'賃金改善額　確認シート'!T18</f>
        <v>0</v>
      </c>
      <c r="Q18" s="652">
        <f t="shared" si="4"/>
        <v>0</v>
      </c>
      <c r="R18" s="656"/>
      <c r="S18" s="637" t="str">
        <f t="shared" si="5"/>
        <v/>
      </c>
      <c r="T18" s="662">
        <f>'賃金改善額　確認シート'!V18</f>
        <v>0</v>
      </c>
    </row>
    <row r="19" spans="2:20" ht="18" customHeight="1">
      <c r="B19" s="592">
        <v>10</v>
      </c>
      <c r="C19" s="596">
        <f>'賃金改善額　確認シート'!B19</f>
        <v>0</v>
      </c>
      <c r="D19" s="601"/>
      <c r="E19" s="605"/>
      <c r="F19" s="609">
        <f>'賃金改善額　確認シート'!C19</f>
        <v>0</v>
      </c>
      <c r="G19" s="609">
        <f>'賃金改善額　確認シート'!D19</f>
        <v>0</v>
      </c>
      <c r="H19" s="613">
        <v>11000</v>
      </c>
      <c r="I19" s="616" t="str">
        <f t="shared" si="0"/>
        <v/>
      </c>
      <c r="J19" s="621" t="str">
        <f>IF(G19="非常勤職員",'賃金改善額　確認シート'!F19,"")</f>
        <v/>
      </c>
      <c r="K19" s="626">
        <f t="shared" si="1"/>
        <v>0</v>
      </c>
      <c r="L19" s="631" t="str">
        <f t="shared" si="2"/>
        <v/>
      </c>
      <c r="M19" s="634">
        <f>'賃金改善額　確認シート'!E19</f>
        <v>0</v>
      </c>
      <c r="N19" s="637" t="str">
        <f t="shared" si="3"/>
        <v/>
      </c>
      <c r="O19" s="642">
        <f>'賃金改善額　確認シート'!S19</f>
        <v>0</v>
      </c>
      <c r="P19" s="646">
        <f>'賃金改善額　確認シート'!T19</f>
        <v>0</v>
      </c>
      <c r="Q19" s="652">
        <f t="shared" si="4"/>
        <v>0</v>
      </c>
      <c r="R19" s="656"/>
      <c r="S19" s="637" t="str">
        <f t="shared" si="5"/>
        <v/>
      </c>
      <c r="T19" s="662">
        <f>'賃金改善額　確認シート'!V19</f>
        <v>0</v>
      </c>
    </row>
    <row r="20" spans="2:20" ht="18" customHeight="1">
      <c r="B20" s="592">
        <v>11</v>
      </c>
      <c r="C20" s="596">
        <f>'賃金改善額　確認シート'!B20</f>
        <v>0</v>
      </c>
      <c r="D20" s="601"/>
      <c r="E20" s="605"/>
      <c r="F20" s="609">
        <f>'賃金改善額　確認シート'!C20</f>
        <v>0</v>
      </c>
      <c r="G20" s="609">
        <f>'賃金改善額　確認シート'!D20</f>
        <v>0</v>
      </c>
      <c r="H20" s="613">
        <v>11000</v>
      </c>
      <c r="I20" s="616" t="str">
        <f t="shared" si="0"/>
        <v/>
      </c>
      <c r="J20" s="621" t="str">
        <f>IF(G20="非常勤職員",'賃金改善額　確認シート'!F20,"")</f>
        <v/>
      </c>
      <c r="K20" s="626">
        <f t="shared" si="1"/>
        <v>0</v>
      </c>
      <c r="L20" s="631" t="str">
        <f t="shared" si="2"/>
        <v/>
      </c>
      <c r="M20" s="634">
        <f>'賃金改善額　確認シート'!E20</f>
        <v>0</v>
      </c>
      <c r="N20" s="637" t="str">
        <f t="shared" si="3"/>
        <v/>
      </c>
      <c r="O20" s="642">
        <f>'賃金改善額　確認シート'!S20</f>
        <v>0</v>
      </c>
      <c r="P20" s="646">
        <f>'賃金改善額　確認シート'!T20</f>
        <v>0</v>
      </c>
      <c r="Q20" s="652">
        <f t="shared" si="4"/>
        <v>0</v>
      </c>
      <c r="R20" s="656"/>
      <c r="S20" s="637" t="str">
        <f t="shared" si="5"/>
        <v/>
      </c>
      <c r="T20" s="662">
        <f>'賃金改善額　確認シート'!V20</f>
        <v>0</v>
      </c>
    </row>
    <row r="21" spans="2:20" ht="18" customHeight="1">
      <c r="B21" s="592">
        <v>12</v>
      </c>
      <c r="C21" s="596">
        <f>'賃金改善額　確認シート'!B21</f>
        <v>0</v>
      </c>
      <c r="D21" s="601"/>
      <c r="E21" s="605"/>
      <c r="F21" s="609">
        <f>'賃金改善額　確認シート'!C21</f>
        <v>0</v>
      </c>
      <c r="G21" s="609">
        <f>'賃金改善額　確認シート'!D21</f>
        <v>0</v>
      </c>
      <c r="H21" s="613">
        <v>11000</v>
      </c>
      <c r="I21" s="616" t="str">
        <f t="shared" si="0"/>
        <v/>
      </c>
      <c r="J21" s="621" t="str">
        <f>IF(G21="非常勤職員",'賃金改善額　確認シート'!F21,"")</f>
        <v/>
      </c>
      <c r="K21" s="626">
        <f t="shared" si="1"/>
        <v>0</v>
      </c>
      <c r="L21" s="631" t="str">
        <f t="shared" si="2"/>
        <v/>
      </c>
      <c r="M21" s="634">
        <f>'賃金改善額　確認シート'!E21</f>
        <v>0</v>
      </c>
      <c r="N21" s="637" t="str">
        <f t="shared" si="3"/>
        <v/>
      </c>
      <c r="O21" s="642">
        <f>'賃金改善額　確認シート'!S21</f>
        <v>0</v>
      </c>
      <c r="P21" s="646">
        <f>'賃金改善額　確認シート'!T21</f>
        <v>0</v>
      </c>
      <c r="Q21" s="652">
        <f t="shared" si="4"/>
        <v>0</v>
      </c>
      <c r="R21" s="656"/>
      <c r="S21" s="637" t="str">
        <f t="shared" si="5"/>
        <v/>
      </c>
      <c r="T21" s="662">
        <f>'賃金改善額　確認シート'!V21</f>
        <v>0</v>
      </c>
    </row>
    <row r="22" spans="2:20" ht="18" customHeight="1">
      <c r="B22" s="592">
        <v>13</v>
      </c>
      <c r="C22" s="596">
        <f>'賃金改善額　確認シート'!B22</f>
        <v>0</v>
      </c>
      <c r="D22" s="601"/>
      <c r="E22" s="605"/>
      <c r="F22" s="609">
        <f>'賃金改善額　確認シート'!C22</f>
        <v>0</v>
      </c>
      <c r="G22" s="609">
        <f>'賃金改善額　確認シート'!D22</f>
        <v>0</v>
      </c>
      <c r="H22" s="613">
        <v>11000</v>
      </c>
      <c r="I22" s="616" t="str">
        <f t="shared" si="0"/>
        <v/>
      </c>
      <c r="J22" s="621" t="str">
        <f>IF(G22="非常勤職員",'賃金改善額　確認シート'!F22,"")</f>
        <v/>
      </c>
      <c r="K22" s="626">
        <f t="shared" si="1"/>
        <v>0</v>
      </c>
      <c r="L22" s="631" t="str">
        <f t="shared" si="2"/>
        <v/>
      </c>
      <c r="M22" s="634">
        <f>'賃金改善額　確認シート'!E22</f>
        <v>0</v>
      </c>
      <c r="N22" s="637" t="str">
        <f t="shared" si="3"/>
        <v/>
      </c>
      <c r="O22" s="642">
        <f>'賃金改善額　確認シート'!S22</f>
        <v>0</v>
      </c>
      <c r="P22" s="646">
        <f>'賃金改善額　確認シート'!T22</f>
        <v>0</v>
      </c>
      <c r="Q22" s="652">
        <f t="shared" si="4"/>
        <v>0</v>
      </c>
      <c r="R22" s="656"/>
      <c r="S22" s="637" t="str">
        <f t="shared" si="5"/>
        <v/>
      </c>
      <c r="T22" s="662">
        <f>'賃金改善額　確認シート'!V22</f>
        <v>0</v>
      </c>
    </row>
    <row r="23" spans="2:20" ht="18" customHeight="1">
      <c r="B23" s="592">
        <v>14</v>
      </c>
      <c r="C23" s="596">
        <f>'賃金改善額　確認シート'!B23</f>
        <v>0</v>
      </c>
      <c r="D23" s="601"/>
      <c r="E23" s="605"/>
      <c r="F23" s="609">
        <f>'賃金改善額　確認シート'!C23</f>
        <v>0</v>
      </c>
      <c r="G23" s="609">
        <f>'賃金改善額　確認シート'!D23</f>
        <v>0</v>
      </c>
      <c r="H23" s="613">
        <v>11000</v>
      </c>
      <c r="I23" s="616" t="str">
        <f t="shared" si="0"/>
        <v/>
      </c>
      <c r="J23" s="621" t="str">
        <f>IF(G23="非常勤職員",'賃金改善額　確認シート'!F23,"")</f>
        <v/>
      </c>
      <c r="K23" s="626">
        <f t="shared" si="1"/>
        <v>0</v>
      </c>
      <c r="L23" s="631" t="str">
        <f t="shared" si="2"/>
        <v/>
      </c>
      <c r="M23" s="634">
        <f>'賃金改善額　確認シート'!E23</f>
        <v>0</v>
      </c>
      <c r="N23" s="637" t="str">
        <f t="shared" si="3"/>
        <v/>
      </c>
      <c r="O23" s="642">
        <f>'賃金改善額　確認シート'!S23</f>
        <v>0</v>
      </c>
      <c r="P23" s="646">
        <f>'賃金改善額　確認シート'!T23</f>
        <v>0</v>
      </c>
      <c r="Q23" s="652">
        <f t="shared" si="4"/>
        <v>0</v>
      </c>
      <c r="R23" s="656"/>
      <c r="S23" s="637" t="str">
        <f t="shared" si="5"/>
        <v/>
      </c>
      <c r="T23" s="662">
        <f>'賃金改善額　確認シート'!V23</f>
        <v>0</v>
      </c>
    </row>
    <row r="24" spans="2:20" ht="18" customHeight="1">
      <c r="B24" s="592">
        <v>15</v>
      </c>
      <c r="C24" s="596">
        <f>'賃金改善額　確認シート'!B24</f>
        <v>0</v>
      </c>
      <c r="D24" s="601"/>
      <c r="E24" s="605"/>
      <c r="F24" s="609">
        <f>'賃金改善額　確認シート'!C24</f>
        <v>0</v>
      </c>
      <c r="G24" s="609">
        <f>'賃金改善額　確認シート'!D24</f>
        <v>0</v>
      </c>
      <c r="H24" s="613">
        <v>11000</v>
      </c>
      <c r="I24" s="616" t="str">
        <f t="shared" si="0"/>
        <v/>
      </c>
      <c r="J24" s="621" t="str">
        <f>IF(G24="非常勤職員",'賃金改善額　確認シート'!F24,"")</f>
        <v/>
      </c>
      <c r="K24" s="626">
        <f t="shared" si="1"/>
        <v>0</v>
      </c>
      <c r="L24" s="631" t="str">
        <f t="shared" si="2"/>
        <v/>
      </c>
      <c r="M24" s="634">
        <f>'賃金改善額　確認シート'!E24</f>
        <v>0</v>
      </c>
      <c r="N24" s="637" t="str">
        <f t="shared" si="3"/>
        <v/>
      </c>
      <c r="O24" s="642">
        <f>'賃金改善額　確認シート'!S24</f>
        <v>0</v>
      </c>
      <c r="P24" s="646">
        <f>'賃金改善額　確認シート'!T24</f>
        <v>0</v>
      </c>
      <c r="Q24" s="652">
        <f t="shared" si="4"/>
        <v>0</v>
      </c>
      <c r="R24" s="656"/>
      <c r="S24" s="637" t="str">
        <f t="shared" si="5"/>
        <v/>
      </c>
      <c r="T24" s="662">
        <f>'賃金改善額　確認シート'!V24</f>
        <v>0</v>
      </c>
    </row>
    <row r="25" spans="2:20" ht="18" customHeight="1">
      <c r="B25" s="593" t="s">
        <v>402</v>
      </c>
      <c r="C25" s="597"/>
      <c r="D25" s="597"/>
      <c r="E25" s="597"/>
      <c r="F25" s="597"/>
      <c r="G25" s="610"/>
      <c r="H25" s="614"/>
      <c r="I25" s="617">
        <f>SUM(I10:I24)</f>
        <v>0</v>
      </c>
      <c r="J25" s="622"/>
      <c r="K25" s="627"/>
      <c r="L25" s="632">
        <f t="shared" ref="L25:Q25" si="6">SUM(L10:L24)</f>
        <v>0</v>
      </c>
      <c r="M25" s="635">
        <f t="shared" si="6"/>
        <v>0</v>
      </c>
      <c r="N25" s="638">
        <f t="shared" si="6"/>
        <v>0</v>
      </c>
      <c r="O25" s="638">
        <f t="shared" si="6"/>
        <v>0</v>
      </c>
      <c r="P25" s="647">
        <f t="shared" si="6"/>
        <v>0</v>
      </c>
      <c r="Q25" s="653">
        <f t="shared" si="6"/>
        <v>0</v>
      </c>
      <c r="R25" s="657" t="e">
        <f>R29</f>
        <v>#DIV/0!</v>
      </c>
      <c r="S25" s="660" t="str">
        <f t="shared" si="5"/>
        <v/>
      </c>
      <c r="T25" s="663"/>
    </row>
    <row r="26" spans="2:20" ht="18" customHeight="1">
      <c r="N26" s="585" t="s">
        <v>375</v>
      </c>
      <c r="R26" s="658">
        <f>'賃金改善額　確認シート'!G30</f>
        <v>0</v>
      </c>
    </row>
    <row r="27" spans="2:20" ht="18" customHeight="1">
      <c r="N27" s="585" t="s">
        <v>411</v>
      </c>
      <c r="R27" s="658">
        <f>'賃金改善額　確認シート'!G31</f>
        <v>0</v>
      </c>
    </row>
    <row r="28" spans="2:20" ht="18" customHeight="1">
      <c r="N28" s="585" t="s">
        <v>412</v>
      </c>
      <c r="R28" s="658">
        <f>O25</f>
        <v>0</v>
      </c>
    </row>
    <row r="29" spans="2:20" ht="18" customHeight="1">
      <c r="N29" s="585" t="s">
        <v>238</v>
      </c>
      <c r="R29" s="658" t="e">
        <f>R26/R27*R28</f>
        <v>#DIV/0!</v>
      </c>
    </row>
    <row r="30" spans="2:20" ht="18" customHeight="1"/>
    <row r="31" spans="2:20" ht="18" customHeight="1"/>
    <row r="32" spans="2:20"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sheetData>
  <mergeCells count="32">
    <mergeCell ref="B3:T3"/>
    <mergeCell ref="S5:T5"/>
    <mergeCell ref="J7:L7"/>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B25:G25"/>
    <mergeCell ref="B7:B8"/>
    <mergeCell ref="C7:E8"/>
    <mergeCell ref="F7:F8"/>
    <mergeCell ref="G7:G8"/>
    <mergeCell ref="H7:H8"/>
    <mergeCell ref="I7:I8"/>
    <mergeCell ref="M7:M8"/>
    <mergeCell ref="N7:N8"/>
    <mergeCell ref="R7:R8"/>
    <mergeCell ref="S7:S8"/>
    <mergeCell ref="T7:T8"/>
    <mergeCell ref="R9:R24"/>
  </mergeCells>
  <phoneticPr fontId="6"/>
  <printOptions horizontalCentered="1"/>
  <pageMargins left="0.23622047244094491" right="0.23622047244094491" top="0.55118110236220474" bottom="0.55118110236220474" header="0.31496062992125984" footer="0.31496062992125984"/>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X84"/>
  <sheetViews>
    <sheetView view="pageBreakPreview" zoomScale="70" zoomScaleNormal="60" zoomScaleSheetLayoutView="70" workbookViewId="0">
      <selection activeCell="O10" sqref="O10"/>
    </sheetView>
  </sheetViews>
  <sheetFormatPr defaultRowHeight="18"/>
  <cols>
    <col min="1" max="1" width="8.88671875" style="664" customWidth="1"/>
    <col min="2" max="2" width="20.09765625" style="664" customWidth="1"/>
    <col min="3" max="3" width="25.09765625" style="664" customWidth="1"/>
    <col min="4" max="4" width="27" style="664" customWidth="1"/>
    <col min="5" max="5" width="26.09765625" style="664" customWidth="1"/>
    <col min="6" max="6" width="27.59765625" style="664" customWidth="1"/>
    <col min="7" max="22" width="22" style="664" customWidth="1"/>
    <col min="23" max="16384" width="8.88671875" style="664" customWidth="1"/>
  </cols>
  <sheetData>
    <row r="1" spans="1:24">
      <c r="G1" s="707"/>
      <c r="H1" s="707"/>
      <c r="I1" s="707"/>
      <c r="J1" s="707"/>
      <c r="K1" s="707"/>
      <c r="L1" s="707"/>
      <c r="M1" s="707"/>
      <c r="N1" s="707"/>
      <c r="O1" s="707"/>
      <c r="P1" s="707"/>
      <c r="Q1" s="707"/>
      <c r="R1" s="707"/>
      <c r="S1" s="707"/>
      <c r="T1" s="707"/>
      <c r="U1" s="707"/>
      <c r="V1" s="707"/>
      <c r="W1" s="707"/>
      <c r="X1" s="707"/>
    </row>
    <row r="2" spans="1:24" ht="45.6">
      <c r="A2" s="665" t="s">
        <v>414</v>
      </c>
      <c r="B2" s="665"/>
      <c r="C2" s="665"/>
      <c r="D2" s="665"/>
      <c r="E2" s="665"/>
      <c r="F2" s="665"/>
      <c r="G2" s="665"/>
      <c r="H2" s="665"/>
      <c r="I2" s="665"/>
      <c r="J2" s="665"/>
      <c r="K2" s="665"/>
      <c r="L2" s="665"/>
      <c r="M2" s="665"/>
      <c r="N2" s="665"/>
      <c r="O2" s="665"/>
      <c r="P2" s="665"/>
      <c r="Q2" s="665"/>
      <c r="R2" s="665"/>
      <c r="S2" s="665"/>
      <c r="T2" s="665"/>
      <c r="U2" s="665"/>
      <c r="V2" s="665"/>
      <c r="W2" s="797"/>
      <c r="X2" s="797"/>
    </row>
    <row r="3" spans="1:24">
      <c r="A3" s="666" t="s">
        <v>415</v>
      </c>
      <c r="G3" s="708"/>
      <c r="H3" s="708"/>
      <c r="I3" s="708"/>
      <c r="J3" s="708"/>
      <c r="K3" s="708"/>
      <c r="L3" s="708"/>
      <c r="M3" s="708"/>
      <c r="N3" s="708"/>
      <c r="O3" s="708"/>
      <c r="P3" s="708"/>
      <c r="Q3" s="708"/>
      <c r="R3" s="708"/>
      <c r="S3" s="708"/>
      <c r="T3" s="708"/>
      <c r="U3" s="708"/>
      <c r="V3" s="708"/>
      <c r="W3" s="708"/>
      <c r="X3" s="708"/>
    </row>
    <row r="4" spans="1:24" ht="20.55">
      <c r="E4" s="695"/>
      <c r="F4" s="695"/>
      <c r="G4" s="709"/>
      <c r="H4" s="707"/>
      <c r="I4" s="709"/>
      <c r="J4" s="709"/>
      <c r="K4" s="707"/>
      <c r="L4" s="709"/>
      <c r="M4" s="707"/>
      <c r="N4" s="707"/>
      <c r="O4" s="707"/>
      <c r="P4" s="707"/>
      <c r="Q4" s="707"/>
      <c r="R4" s="709"/>
      <c r="S4" s="707"/>
      <c r="T4" s="772"/>
      <c r="U4" s="772"/>
      <c r="V4" s="787"/>
      <c r="W4" s="707"/>
      <c r="X4" s="707"/>
    </row>
    <row r="5" spans="1:24" ht="48" customHeight="1">
      <c r="A5" s="667"/>
      <c r="B5" s="674" t="s">
        <v>429</v>
      </c>
      <c r="C5" s="686" t="s">
        <v>162</v>
      </c>
      <c r="D5" s="686" t="s">
        <v>100</v>
      </c>
      <c r="E5" s="686" t="s">
        <v>433</v>
      </c>
      <c r="F5" s="700" t="s">
        <v>356</v>
      </c>
      <c r="G5" s="710" t="s">
        <v>195</v>
      </c>
      <c r="H5" s="724"/>
      <c r="I5" s="724"/>
      <c r="J5" s="724"/>
      <c r="K5" s="724"/>
      <c r="L5" s="740"/>
      <c r="M5" s="747" t="s">
        <v>441</v>
      </c>
      <c r="N5" s="755"/>
      <c r="O5" s="755"/>
      <c r="P5" s="755"/>
      <c r="Q5" s="755"/>
      <c r="R5" s="758"/>
      <c r="S5" s="765" t="s">
        <v>76</v>
      </c>
      <c r="T5" s="773"/>
      <c r="U5" s="780"/>
      <c r="V5" s="788" t="s">
        <v>445</v>
      </c>
      <c r="W5" s="798"/>
      <c r="X5" s="723"/>
    </row>
    <row r="6" spans="1:24" ht="84.6" customHeight="1">
      <c r="A6" s="668"/>
      <c r="B6" s="675"/>
      <c r="C6" s="687"/>
      <c r="D6" s="687"/>
      <c r="E6" s="687"/>
      <c r="F6" s="701"/>
      <c r="G6" s="711"/>
      <c r="H6" s="725"/>
      <c r="I6" s="725"/>
      <c r="J6" s="725"/>
      <c r="K6" s="725"/>
      <c r="L6" s="741"/>
      <c r="M6" s="748"/>
      <c r="N6" s="748"/>
      <c r="O6" s="748"/>
      <c r="P6" s="748"/>
      <c r="Q6" s="748"/>
      <c r="R6" s="759"/>
      <c r="S6" s="766"/>
      <c r="T6" s="774"/>
      <c r="U6" s="781"/>
      <c r="V6" s="789"/>
      <c r="W6" s="723"/>
      <c r="X6" s="723"/>
    </row>
    <row r="7" spans="1:24" ht="49.2" customHeight="1">
      <c r="A7" s="668"/>
      <c r="B7" s="675"/>
      <c r="C7" s="687"/>
      <c r="D7" s="687"/>
      <c r="E7" s="687"/>
      <c r="F7" s="701"/>
      <c r="G7" s="712" t="s">
        <v>37</v>
      </c>
      <c r="H7" s="726" t="s">
        <v>212</v>
      </c>
      <c r="I7" s="726" t="s">
        <v>15</v>
      </c>
      <c r="J7" s="726" t="s">
        <v>436</v>
      </c>
      <c r="K7" s="726" t="s">
        <v>437</v>
      </c>
      <c r="L7" s="742" t="s">
        <v>438</v>
      </c>
      <c r="M7" s="749" t="s">
        <v>56</v>
      </c>
      <c r="N7" s="726" t="s">
        <v>212</v>
      </c>
      <c r="O7" s="726" t="s">
        <v>444</v>
      </c>
      <c r="P7" s="726" t="s">
        <v>435</v>
      </c>
      <c r="Q7" s="726" t="s">
        <v>90</v>
      </c>
      <c r="R7" s="760" t="s">
        <v>438</v>
      </c>
      <c r="S7" s="712" t="s">
        <v>364</v>
      </c>
      <c r="T7" s="775" t="s">
        <v>372</v>
      </c>
      <c r="U7" s="782"/>
      <c r="V7" s="789"/>
      <c r="W7" s="723"/>
      <c r="X7" s="723"/>
    </row>
    <row r="8" spans="1:24" ht="73.95" customHeight="1">
      <c r="A8" s="669"/>
      <c r="B8" s="676"/>
      <c r="C8" s="688"/>
      <c r="D8" s="688"/>
      <c r="E8" s="688"/>
      <c r="F8" s="702"/>
      <c r="G8" s="713"/>
      <c r="H8" s="727"/>
      <c r="I8" s="727"/>
      <c r="J8" s="727"/>
      <c r="K8" s="727"/>
      <c r="L8" s="743"/>
      <c r="M8" s="750"/>
      <c r="N8" s="727"/>
      <c r="O8" s="727"/>
      <c r="P8" s="727"/>
      <c r="Q8" s="727"/>
      <c r="R8" s="761"/>
      <c r="S8" s="713"/>
      <c r="T8" s="776" t="s">
        <v>442</v>
      </c>
      <c r="U8" s="783" t="s">
        <v>75</v>
      </c>
      <c r="V8" s="789"/>
      <c r="W8" s="723"/>
      <c r="X8" s="723"/>
    </row>
    <row r="9" spans="1:24" ht="120.6" customHeight="1">
      <c r="A9" s="670" t="s">
        <v>323</v>
      </c>
      <c r="B9" s="677" t="s">
        <v>430</v>
      </c>
      <c r="C9" s="689" t="s">
        <v>173</v>
      </c>
      <c r="D9" s="689" t="s">
        <v>431</v>
      </c>
      <c r="E9" s="696">
        <v>12</v>
      </c>
      <c r="F9" s="703">
        <v>128</v>
      </c>
      <c r="G9" s="714">
        <v>160000</v>
      </c>
      <c r="H9" s="728" t="s">
        <v>434</v>
      </c>
      <c r="I9" s="732">
        <v>10000</v>
      </c>
      <c r="J9" s="732">
        <v>160000</v>
      </c>
      <c r="K9" s="737">
        <f t="shared" ref="K9:K24" si="0">(G9+I9)*E9+J9</f>
        <v>2200000</v>
      </c>
      <c r="L9" s="744" t="s">
        <v>439</v>
      </c>
      <c r="M9" s="751">
        <v>140000</v>
      </c>
      <c r="N9" s="728" t="s">
        <v>443</v>
      </c>
      <c r="O9" s="732">
        <v>9000</v>
      </c>
      <c r="P9" s="732">
        <v>140000</v>
      </c>
      <c r="Q9" s="737">
        <f t="shared" ref="Q9:Q24" si="1">(M9+O9)*E9+P9</f>
        <v>1928000</v>
      </c>
      <c r="R9" s="762" t="s">
        <v>439</v>
      </c>
      <c r="S9" s="767">
        <f t="shared" ref="S9:S24" si="2">K9-Q9</f>
        <v>272000</v>
      </c>
      <c r="T9" s="777">
        <f t="shared" ref="T9:T24" si="3">S9-U9</f>
        <v>252000</v>
      </c>
      <c r="U9" s="784">
        <f t="shared" ref="U9:U24" si="4">J9-P9</f>
        <v>20000</v>
      </c>
      <c r="V9" s="790" t="s">
        <v>446</v>
      </c>
      <c r="W9" s="723"/>
      <c r="X9" s="723"/>
    </row>
    <row r="10" spans="1:24" ht="31.2" customHeight="1">
      <c r="A10" s="671">
        <v>1</v>
      </c>
      <c r="B10" s="678"/>
      <c r="C10" s="690"/>
      <c r="D10" s="690"/>
      <c r="E10" s="697"/>
      <c r="F10" s="704"/>
      <c r="G10" s="715"/>
      <c r="H10" s="729"/>
      <c r="I10" s="733"/>
      <c r="J10" s="733"/>
      <c r="K10" s="738">
        <f t="shared" si="0"/>
        <v>0</v>
      </c>
      <c r="L10" s="745"/>
      <c r="M10" s="752"/>
      <c r="N10" s="729"/>
      <c r="O10" s="733"/>
      <c r="P10" s="733"/>
      <c r="Q10" s="738">
        <f t="shared" si="1"/>
        <v>0</v>
      </c>
      <c r="R10" s="763"/>
      <c r="S10" s="768">
        <f t="shared" si="2"/>
        <v>0</v>
      </c>
      <c r="T10" s="778">
        <f t="shared" si="3"/>
        <v>0</v>
      </c>
      <c r="U10" s="785">
        <f t="shared" si="4"/>
        <v>0</v>
      </c>
      <c r="V10" s="791"/>
      <c r="W10" s="723"/>
      <c r="X10" s="723"/>
    </row>
    <row r="11" spans="1:24" ht="31.2" customHeight="1">
      <c r="A11" s="672">
        <v>2</v>
      </c>
      <c r="B11" s="679"/>
      <c r="C11" s="690"/>
      <c r="D11" s="690"/>
      <c r="E11" s="698"/>
      <c r="F11" s="704"/>
      <c r="G11" s="716"/>
      <c r="H11" s="729"/>
      <c r="I11" s="733"/>
      <c r="J11" s="735"/>
      <c r="K11" s="738">
        <f t="shared" si="0"/>
        <v>0</v>
      </c>
      <c r="L11" s="745"/>
      <c r="M11" s="752"/>
      <c r="N11" s="729"/>
      <c r="O11" s="733"/>
      <c r="P11" s="735"/>
      <c r="Q11" s="738">
        <f t="shared" si="1"/>
        <v>0</v>
      </c>
      <c r="R11" s="763"/>
      <c r="S11" s="768">
        <f t="shared" si="2"/>
        <v>0</v>
      </c>
      <c r="T11" s="778">
        <f t="shared" si="3"/>
        <v>0</v>
      </c>
      <c r="U11" s="785">
        <f t="shared" si="4"/>
        <v>0</v>
      </c>
      <c r="V11" s="792"/>
      <c r="W11" s="723"/>
      <c r="X11" s="723"/>
    </row>
    <row r="12" spans="1:24" ht="31.2" customHeight="1">
      <c r="A12" s="672">
        <v>3</v>
      </c>
      <c r="B12" s="679"/>
      <c r="C12" s="690"/>
      <c r="D12" s="690"/>
      <c r="E12" s="698"/>
      <c r="F12" s="705"/>
      <c r="G12" s="716"/>
      <c r="H12" s="729"/>
      <c r="I12" s="733"/>
      <c r="J12" s="735"/>
      <c r="K12" s="738">
        <f t="shared" si="0"/>
        <v>0</v>
      </c>
      <c r="L12" s="745"/>
      <c r="M12" s="753"/>
      <c r="N12" s="756"/>
      <c r="O12" s="735"/>
      <c r="P12" s="735"/>
      <c r="Q12" s="738">
        <f t="shared" si="1"/>
        <v>0</v>
      </c>
      <c r="R12" s="763"/>
      <c r="S12" s="768">
        <f t="shared" si="2"/>
        <v>0</v>
      </c>
      <c r="T12" s="778">
        <f t="shared" si="3"/>
        <v>0</v>
      </c>
      <c r="U12" s="785">
        <f t="shared" si="4"/>
        <v>0</v>
      </c>
      <c r="V12" s="793"/>
      <c r="W12" s="723"/>
      <c r="X12" s="723"/>
    </row>
    <row r="13" spans="1:24" ht="31.2" customHeight="1">
      <c r="A13" s="672">
        <v>4</v>
      </c>
      <c r="B13" s="679"/>
      <c r="C13" s="690"/>
      <c r="D13" s="690"/>
      <c r="E13" s="698"/>
      <c r="F13" s="705"/>
      <c r="G13" s="716"/>
      <c r="H13" s="729"/>
      <c r="I13" s="733"/>
      <c r="J13" s="735"/>
      <c r="K13" s="738">
        <f t="shared" si="0"/>
        <v>0</v>
      </c>
      <c r="L13" s="745"/>
      <c r="M13" s="753"/>
      <c r="N13" s="756"/>
      <c r="O13" s="735"/>
      <c r="P13" s="735"/>
      <c r="Q13" s="738">
        <f t="shared" si="1"/>
        <v>0</v>
      </c>
      <c r="R13" s="763"/>
      <c r="S13" s="768">
        <f t="shared" si="2"/>
        <v>0</v>
      </c>
      <c r="T13" s="778">
        <f t="shared" si="3"/>
        <v>0</v>
      </c>
      <c r="U13" s="785">
        <f t="shared" si="4"/>
        <v>0</v>
      </c>
      <c r="V13" s="792"/>
      <c r="W13" s="723"/>
      <c r="X13" s="723"/>
    </row>
    <row r="14" spans="1:24" ht="31.2" customHeight="1">
      <c r="A14" s="672">
        <v>5</v>
      </c>
      <c r="B14" s="679"/>
      <c r="C14" s="690"/>
      <c r="D14" s="690"/>
      <c r="E14" s="698"/>
      <c r="F14" s="705"/>
      <c r="G14" s="716"/>
      <c r="H14" s="729"/>
      <c r="I14" s="733"/>
      <c r="J14" s="735"/>
      <c r="K14" s="738">
        <f t="shared" si="0"/>
        <v>0</v>
      </c>
      <c r="L14" s="745"/>
      <c r="M14" s="753"/>
      <c r="N14" s="756"/>
      <c r="O14" s="735"/>
      <c r="P14" s="735"/>
      <c r="Q14" s="738">
        <f t="shared" si="1"/>
        <v>0</v>
      </c>
      <c r="R14" s="763"/>
      <c r="S14" s="768">
        <f t="shared" si="2"/>
        <v>0</v>
      </c>
      <c r="T14" s="778">
        <f t="shared" si="3"/>
        <v>0</v>
      </c>
      <c r="U14" s="785">
        <f t="shared" si="4"/>
        <v>0</v>
      </c>
      <c r="V14" s="794"/>
      <c r="W14" s="723"/>
      <c r="X14" s="723"/>
    </row>
    <row r="15" spans="1:24" ht="31.2" customHeight="1">
      <c r="A15" s="672">
        <v>6</v>
      </c>
      <c r="B15" s="679"/>
      <c r="C15" s="690"/>
      <c r="D15" s="690"/>
      <c r="E15" s="698"/>
      <c r="F15" s="705"/>
      <c r="G15" s="716"/>
      <c r="H15" s="729"/>
      <c r="I15" s="733"/>
      <c r="J15" s="735"/>
      <c r="K15" s="738">
        <f t="shared" si="0"/>
        <v>0</v>
      </c>
      <c r="L15" s="745"/>
      <c r="M15" s="753"/>
      <c r="N15" s="756"/>
      <c r="O15" s="735"/>
      <c r="P15" s="735"/>
      <c r="Q15" s="738">
        <f t="shared" si="1"/>
        <v>0</v>
      </c>
      <c r="R15" s="763"/>
      <c r="S15" s="768">
        <f t="shared" si="2"/>
        <v>0</v>
      </c>
      <c r="T15" s="778">
        <f t="shared" si="3"/>
        <v>0</v>
      </c>
      <c r="U15" s="785">
        <f t="shared" si="4"/>
        <v>0</v>
      </c>
      <c r="V15" s="793"/>
      <c r="W15" s="723"/>
      <c r="X15" s="723"/>
    </row>
    <row r="16" spans="1:24" ht="31.2" customHeight="1">
      <c r="A16" s="672">
        <v>7</v>
      </c>
      <c r="B16" s="679"/>
      <c r="C16" s="690"/>
      <c r="D16" s="690"/>
      <c r="E16" s="698"/>
      <c r="F16" s="705"/>
      <c r="G16" s="716"/>
      <c r="H16" s="729"/>
      <c r="I16" s="733"/>
      <c r="J16" s="735"/>
      <c r="K16" s="738">
        <f t="shared" si="0"/>
        <v>0</v>
      </c>
      <c r="L16" s="745"/>
      <c r="M16" s="753"/>
      <c r="N16" s="756"/>
      <c r="O16" s="735"/>
      <c r="P16" s="735"/>
      <c r="Q16" s="738">
        <f t="shared" si="1"/>
        <v>0</v>
      </c>
      <c r="R16" s="763"/>
      <c r="S16" s="768">
        <f t="shared" si="2"/>
        <v>0</v>
      </c>
      <c r="T16" s="778">
        <f t="shared" si="3"/>
        <v>0</v>
      </c>
      <c r="U16" s="785">
        <f t="shared" si="4"/>
        <v>0</v>
      </c>
      <c r="V16" s="792"/>
      <c r="W16" s="723"/>
      <c r="X16" s="723"/>
    </row>
    <row r="17" spans="1:24" ht="31.2" customHeight="1">
      <c r="A17" s="672">
        <v>8</v>
      </c>
      <c r="B17" s="679"/>
      <c r="C17" s="690"/>
      <c r="D17" s="690"/>
      <c r="E17" s="698"/>
      <c r="F17" s="705"/>
      <c r="G17" s="716"/>
      <c r="H17" s="729"/>
      <c r="I17" s="733"/>
      <c r="J17" s="735"/>
      <c r="K17" s="738">
        <f t="shared" si="0"/>
        <v>0</v>
      </c>
      <c r="L17" s="745"/>
      <c r="M17" s="753"/>
      <c r="N17" s="756"/>
      <c r="O17" s="735"/>
      <c r="P17" s="735"/>
      <c r="Q17" s="738">
        <f t="shared" si="1"/>
        <v>0</v>
      </c>
      <c r="R17" s="763"/>
      <c r="S17" s="768">
        <f t="shared" si="2"/>
        <v>0</v>
      </c>
      <c r="T17" s="778">
        <f t="shared" si="3"/>
        <v>0</v>
      </c>
      <c r="U17" s="785">
        <f t="shared" si="4"/>
        <v>0</v>
      </c>
      <c r="V17" s="794"/>
      <c r="W17" s="723"/>
      <c r="X17" s="723"/>
    </row>
    <row r="18" spans="1:24" ht="31.2" customHeight="1">
      <c r="A18" s="672">
        <v>9</v>
      </c>
      <c r="B18" s="679"/>
      <c r="C18" s="690"/>
      <c r="D18" s="690"/>
      <c r="E18" s="698"/>
      <c r="F18" s="705"/>
      <c r="G18" s="716"/>
      <c r="H18" s="729"/>
      <c r="I18" s="733"/>
      <c r="J18" s="735"/>
      <c r="K18" s="738">
        <f t="shared" si="0"/>
        <v>0</v>
      </c>
      <c r="L18" s="745"/>
      <c r="M18" s="753"/>
      <c r="N18" s="756"/>
      <c r="O18" s="735"/>
      <c r="P18" s="735"/>
      <c r="Q18" s="738">
        <f t="shared" si="1"/>
        <v>0</v>
      </c>
      <c r="R18" s="763"/>
      <c r="S18" s="768">
        <f t="shared" si="2"/>
        <v>0</v>
      </c>
      <c r="T18" s="778">
        <f t="shared" si="3"/>
        <v>0</v>
      </c>
      <c r="U18" s="785">
        <f t="shared" si="4"/>
        <v>0</v>
      </c>
      <c r="V18" s="793"/>
      <c r="W18" s="723"/>
      <c r="X18" s="723"/>
    </row>
    <row r="19" spans="1:24" ht="31.2" customHeight="1">
      <c r="A19" s="672">
        <v>10</v>
      </c>
      <c r="B19" s="679"/>
      <c r="C19" s="690"/>
      <c r="D19" s="690"/>
      <c r="E19" s="698"/>
      <c r="F19" s="705"/>
      <c r="G19" s="716"/>
      <c r="H19" s="729"/>
      <c r="I19" s="733"/>
      <c r="J19" s="735"/>
      <c r="K19" s="738">
        <f t="shared" si="0"/>
        <v>0</v>
      </c>
      <c r="L19" s="745"/>
      <c r="M19" s="753"/>
      <c r="N19" s="756"/>
      <c r="O19" s="735"/>
      <c r="P19" s="735"/>
      <c r="Q19" s="738">
        <f t="shared" si="1"/>
        <v>0</v>
      </c>
      <c r="R19" s="763"/>
      <c r="S19" s="768">
        <f t="shared" si="2"/>
        <v>0</v>
      </c>
      <c r="T19" s="778">
        <f t="shared" si="3"/>
        <v>0</v>
      </c>
      <c r="U19" s="785">
        <f t="shared" si="4"/>
        <v>0</v>
      </c>
      <c r="V19" s="795"/>
      <c r="W19" s="723"/>
      <c r="X19" s="723"/>
    </row>
    <row r="20" spans="1:24" ht="31.2" customHeight="1">
      <c r="A20" s="672">
        <v>11</v>
      </c>
      <c r="B20" s="679"/>
      <c r="C20" s="690"/>
      <c r="D20" s="690"/>
      <c r="E20" s="698"/>
      <c r="F20" s="705"/>
      <c r="G20" s="716"/>
      <c r="H20" s="729"/>
      <c r="I20" s="733"/>
      <c r="J20" s="735"/>
      <c r="K20" s="738">
        <f t="shared" si="0"/>
        <v>0</v>
      </c>
      <c r="L20" s="745"/>
      <c r="M20" s="753"/>
      <c r="N20" s="756"/>
      <c r="O20" s="735"/>
      <c r="P20" s="735"/>
      <c r="Q20" s="738">
        <f t="shared" si="1"/>
        <v>0</v>
      </c>
      <c r="R20" s="763"/>
      <c r="S20" s="768">
        <f t="shared" si="2"/>
        <v>0</v>
      </c>
      <c r="T20" s="778">
        <f t="shared" si="3"/>
        <v>0</v>
      </c>
      <c r="U20" s="785">
        <f t="shared" si="4"/>
        <v>0</v>
      </c>
      <c r="V20" s="792"/>
      <c r="W20" s="723"/>
      <c r="X20" s="723"/>
    </row>
    <row r="21" spans="1:24" ht="31.2" customHeight="1">
      <c r="A21" s="672">
        <v>12</v>
      </c>
      <c r="B21" s="679"/>
      <c r="C21" s="690"/>
      <c r="D21" s="690"/>
      <c r="E21" s="698"/>
      <c r="F21" s="705"/>
      <c r="G21" s="716"/>
      <c r="H21" s="729"/>
      <c r="I21" s="733"/>
      <c r="J21" s="735"/>
      <c r="K21" s="738">
        <f t="shared" si="0"/>
        <v>0</v>
      </c>
      <c r="L21" s="745"/>
      <c r="M21" s="753"/>
      <c r="N21" s="756"/>
      <c r="O21" s="735"/>
      <c r="P21" s="735"/>
      <c r="Q21" s="738">
        <f t="shared" si="1"/>
        <v>0</v>
      </c>
      <c r="R21" s="763"/>
      <c r="S21" s="768">
        <f t="shared" si="2"/>
        <v>0</v>
      </c>
      <c r="T21" s="778">
        <f t="shared" si="3"/>
        <v>0</v>
      </c>
      <c r="U21" s="785">
        <f t="shared" si="4"/>
        <v>0</v>
      </c>
      <c r="V21" s="793"/>
      <c r="W21" s="723"/>
      <c r="X21" s="723"/>
    </row>
    <row r="22" spans="1:24" ht="31.2" customHeight="1">
      <c r="A22" s="672">
        <v>13</v>
      </c>
      <c r="B22" s="679"/>
      <c r="C22" s="690"/>
      <c r="D22" s="690"/>
      <c r="E22" s="698"/>
      <c r="F22" s="705"/>
      <c r="G22" s="716"/>
      <c r="H22" s="729"/>
      <c r="I22" s="733"/>
      <c r="J22" s="735"/>
      <c r="K22" s="738">
        <f t="shared" si="0"/>
        <v>0</v>
      </c>
      <c r="L22" s="745"/>
      <c r="M22" s="753"/>
      <c r="N22" s="756"/>
      <c r="O22" s="735"/>
      <c r="P22" s="735"/>
      <c r="Q22" s="738">
        <f t="shared" si="1"/>
        <v>0</v>
      </c>
      <c r="R22" s="763"/>
      <c r="S22" s="768">
        <f t="shared" si="2"/>
        <v>0</v>
      </c>
      <c r="T22" s="778">
        <f t="shared" si="3"/>
        <v>0</v>
      </c>
      <c r="U22" s="785">
        <f t="shared" si="4"/>
        <v>0</v>
      </c>
      <c r="V22" s="795"/>
      <c r="W22" s="723"/>
      <c r="X22" s="723"/>
    </row>
    <row r="23" spans="1:24" ht="31.2" customHeight="1">
      <c r="A23" s="672">
        <v>14</v>
      </c>
      <c r="B23" s="679"/>
      <c r="C23" s="690"/>
      <c r="D23" s="690"/>
      <c r="E23" s="698"/>
      <c r="F23" s="705"/>
      <c r="G23" s="716"/>
      <c r="H23" s="729"/>
      <c r="I23" s="733"/>
      <c r="J23" s="735"/>
      <c r="K23" s="738">
        <f t="shared" si="0"/>
        <v>0</v>
      </c>
      <c r="L23" s="745"/>
      <c r="M23" s="753"/>
      <c r="N23" s="756"/>
      <c r="O23" s="735"/>
      <c r="P23" s="735"/>
      <c r="Q23" s="738">
        <f t="shared" si="1"/>
        <v>0</v>
      </c>
      <c r="R23" s="763"/>
      <c r="S23" s="768">
        <f t="shared" si="2"/>
        <v>0</v>
      </c>
      <c r="T23" s="778">
        <f t="shared" si="3"/>
        <v>0</v>
      </c>
      <c r="U23" s="785">
        <f t="shared" si="4"/>
        <v>0</v>
      </c>
      <c r="V23" s="792"/>
      <c r="W23" s="723"/>
      <c r="X23" s="723"/>
    </row>
    <row r="24" spans="1:24" ht="31.2" customHeight="1">
      <c r="A24" s="673">
        <v>15</v>
      </c>
      <c r="B24" s="680"/>
      <c r="C24" s="691"/>
      <c r="D24" s="691"/>
      <c r="E24" s="699"/>
      <c r="F24" s="706"/>
      <c r="G24" s="717"/>
      <c r="H24" s="730"/>
      <c r="I24" s="734"/>
      <c r="J24" s="736"/>
      <c r="K24" s="739">
        <f t="shared" si="0"/>
        <v>0</v>
      </c>
      <c r="L24" s="746"/>
      <c r="M24" s="754"/>
      <c r="N24" s="757"/>
      <c r="O24" s="736"/>
      <c r="P24" s="736"/>
      <c r="Q24" s="739">
        <f t="shared" si="1"/>
        <v>0</v>
      </c>
      <c r="R24" s="764"/>
      <c r="S24" s="769">
        <f t="shared" si="2"/>
        <v>0</v>
      </c>
      <c r="T24" s="779">
        <f t="shared" si="3"/>
        <v>0</v>
      </c>
      <c r="U24" s="786">
        <f t="shared" si="4"/>
        <v>0</v>
      </c>
      <c r="V24" s="796"/>
      <c r="W24" s="718"/>
      <c r="X24" s="718"/>
    </row>
    <row r="25" spans="1:24" ht="30" customHeight="1">
      <c r="G25" s="718"/>
      <c r="H25" s="718"/>
      <c r="I25" s="718"/>
      <c r="J25" s="718"/>
      <c r="K25" s="718"/>
      <c r="L25" s="718"/>
      <c r="M25" s="718"/>
      <c r="N25" s="718"/>
      <c r="O25" s="718"/>
      <c r="P25" s="718"/>
      <c r="Q25" s="718"/>
      <c r="R25" s="718"/>
      <c r="S25" s="718"/>
      <c r="T25" s="718"/>
      <c r="U25" s="718"/>
      <c r="V25" s="718"/>
      <c r="W25" s="718"/>
      <c r="X25" s="718"/>
    </row>
    <row r="26" spans="1:24" ht="30" customHeight="1">
      <c r="G26" s="719" t="s">
        <v>141</v>
      </c>
      <c r="H26" s="718"/>
      <c r="I26" s="718"/>
      <c r="J26" s="718"/>
      <c r="L26" s="718"/>
      <c r="M26" s="718"/>
      <c r="N26" s="718"/>
      <c r="O26" s="718"/>
      <c r="P26" s="718"/>
      <c r="Q26" s="718"/>
      <c r="R26" s="718"/>
      <c r="S26" s="770"/>
      <c r="T26" s="770"/>
      <c r="U26" s="770"/>
      <c r="V26" s="770"/>
      <c r="W26" s="718"/>
      <c r="X26" s="718"/>
    </row>
    <row r="27" spans="1:24" ht="47.4" customHeight="1">
      <c r="B27" s="681" t="s">
        <v>379</v>
      </c>
      <c r="C27" s="692"/>
      <c r="D27" s="692"/>
      <c r="E27" s="692"/>
      <c r="F27" s="692"/>
      <c r="G27" s="720"/>
      <c r="H27" s="731"/>
      <c r="I27" s="731"/>
      <c r="K27" s="718"/>
      <c r="L27" s="718"/>
      <c r="M27" s="718"/>
      <c r="N27" s="718"/>
      <c r="O27" s="718"/>
      <c r="P27" s="718"/>
      <c r="Q27" s="718"/>
      <c r="R27" s="718"/>
      <c r="S27" s="770"/>
      <c r="T27" s="770"/>
      <c r="U27" s="770"/>
      <c r="V27" s="770"/>
      <c r="W27" s="718"/>
      <c r="X27" s="718"/>
    </row>
    <row r="28" spans="1:24">
      <c r="K28" s="723"/>
      <c r="L28" s="723"/>
      <c r="M28" s="723"/>
      <c r="N28" s="723"/>
      <c r="O28" s="723"/>
      <c r="P28" s="723"/>
      <c r="Q28" s="723"/>
      <c r="R28" s="723"/>
      <c r="S28" s="771"/>
      <c r="T28" s="771"/>
      <c r="U28" s="771"/>
      <c r="V28" s="771"/>
      <c r="W28" s="723"/>
      <c r="X28" s="723"/>
    </row>
    <row r="29" spans="1:24" ht="18.75">
      <c r="B29" s="682" t="s">
        <v>188</v>
      </c>
      <c r="G29" s="695" t="s">
        <v>32</v>
      </c>
      <c r="K29" s="723"/>
      <c r="L29" s="723"/>
      <c r="M29" s="723"/>
      <c r="N29" s="723"/>
      <c r="O29" s="723"/>
      <c r="P29" s="723"/>
      <c r="Q29" s="723"/>
      <c r="R29" s="723"/>
      <c r="S29" s="771"/>
      <c r="T29" s="771"/>
      <c r="U29" s="771"/>
      <c r="V29" s="771"/>
      <c r="W29" s="723"/>
      <c r="X29" s="723"/>
    </row>
    <row r="30" spans="1:24" ht="47.4" customHeight="1">
      <c r="B30" s="683" t="s">
        <v>374</v>
      </c>
      <c r="C30" s="693"/>
      <c r="D30" s="693"/>
      <c r="E30" s="693"/>
      <c r="F30" s="693"/>
      <c r="G30" s="721"/>
      <c r="H30" s="731"/>
      <c r="I30" s="731"/>
      <c r="K30" s="723"/>
      <c r="L30" s="723"/>
      <c r="M30" s="723"/>
      <c r="N30" s="723"/>
      <c r="O30" s="723"/>
      <c r="P30" s="723"/>
      <c r="Q30" s="723"/>
      <c r="R30" s="723"/>
      <c r="S30" s="771"/>
      <c r="T30" s="771"/>
      <c r="U30" s="771"/>
      <c r="V30" s="771"/>
      <c r="W30" s="723"/>
      <c r="X30" s="723"/>
    </row>
    <row r="31" spans="1:24" ht="44.4" customHeight="1">
      <c r="B31" s="684" t="s">
        <v>171</v>
      </c>
      <c r="C31" s="694"/>
      <c r="D31" s="694"/>
      <c r="E31" s="694"/>
      <c r="F31" s="694"/>
      <c r="G31" s="722"/>
      <c r="H31" s="731"/>
      <c r="I31" s="731"/>
      <c r="K31" s="718"/>
      <c r="L31" s="718"/>
      <c r="M31" s="718"/>
      <c r="N31" s="718"/>
      <c r="O31" s="718"/>
      <c r="P31" s="718"/>
      <c r="Q31" s="718"/>
      <c r="R31" s="718"/>
      <c r="S31" s="770"/>
      <c r="T31" s="770"/>
      <c r="U31" s="770"/>
      <c r="V31" s="770"/>
      <c r="W31" s="718"/>
      <c r="X31" s="718"/>
    </row>
    <row r="32" spans="1:24">
      <c r="G32" s="718"/>
      <c r="H32" s="718"/>
      <c r="I32" s="718"/>
      <c r="J32" s="718"/>
      <c r="K32" s="718"/>
      <c r="L32" s="718"/>
      <c r="M32" s="718"/>
      <c r="N32" s="718"/>
      <c r="O32" s="718"/>
      <c r="P32" s="718"/>
      <c r="Q32" s="718"/>
      <c r="R32" s="718"/>
      <c r="S32" s="770"/>
      <c r="T32" s="770"/>
      <c r="U32" s="770"/>
      <c r="V32" s="770"/>
      <c r="W32" s="718"/>
      <c r="X32" s="718"/>
    </row>
    <row r="33" spans="1:24">
      <c r="G33" s="718"/>
      <c r="H33" s="718"/>
      <c r="I33" s="718"/>
      <c r="J33" s="718"/>
      <c r="K33" s="718"/>
      <c r="L33" s="718"/>
      <c r="M33" s="718"/>
      <c r="N33" s="718"/>
      <c r="O33" s="718"/>
      <c r="P33" s="718"/>
      <c r="Q33" s="718"/>
      <c r="R33" s="718"/>
      <c r="S33" s="718"/>
      <c r="T33" s="718"/>
      <c r="U33" s="718"/>
      <c r="V33" s="718"/>
      <c r="W33" s="718"/>
      <c r="X33" s="718"/>
    </row>
    <row r="34" spans="1:24">
      <c r="G34" s="718"/>
      <c r="H34" s="718"/>
      <c r="I34" s="718"/>
      <c r="J34" s="718"/>
      <c r="K34" s="718"/>
      <c r="L34" s="718"/>
      <c r="M34" s="718"/>
      <c r="N34" s="718"/>
      <c r="O34" s="718"/>
      <c r="P34" s="718"/>
      <c r="Q34" s="718"/>
      <c r="R34" s="718"/>
      <c r="S34" s="718"/>
      <c r="T34" s="718"/>
      <c r="U34" s="718"/>
      <c r="V34" s="718"/>
      <c r="W34" s="718"/>
      <c r="X34" s="718"/>
    </row>
    <row r="35" spans="1:24">
      <c r="B35" s="685"/>
      <c r="G35" s="718"/>
      <c r="H35" s="718"/>
      <c r="I35" s="718"/>
      <c r="J35" s="718"/>
      <c r="K35" s="718"/>
      <c r="L35" s="718"/>
      <c r="M35" s="718"/>
      <c r="N35" s="718"/>
      <c r="O35" s="718"/>
      <c r="P35" s="718"/>
      <c r="Q35" s="718"/>
      <c r="R35" s="718"/>
      <c r="S35" s="718"/>
      <c r="T35" s="718"/>
      <c r="U35" s="718"/>
      <c r="V35" s="718"/>
      <c r="W35" s="718"/>
      <c r="X35" s="718"/>
    </row>
    <row r="36" spans="1:24">
      <c r="G36" s="718"/>
      <c r="H36" s="718"/>
      <c r="I36" s="718"/>
      <c r="J36" s="718"/>
      <c r="K36" s="718"/>
      <c r="L36" s="718"/>
      <c r="M36" s="718"/>
      <c r="N36" s="718"/>
      <c r="O36" s="718"/>
      <c r="P36" s="718"/>
      <c r="Q36" s="718"/>
      <c r="R36" s="718"/>
      <c r="S36" s="718"/>
      <c r="T36" s="718"/>
      <c r="U36" s="718"/>
      <c r="V36" s="718"/>
      <c r="W36" s="718"/>
      <c r="X36" s="718"/>
    </row>
    <row r="37" spans="1:24">
      <c r="A37" s="664" t="s">
        <v>416</v>
      </c>
      <c r="G37" s="718"/>
      <c r="H37" s="718"/>
      <c r="I37" s="718"/>
      <c r="J37" s="718"/>
      <c r="K37" s="718"/>
      <c r="L37" s="718"/>
      <c r="M37" s="718"/>
      <c r="N37" s="718"/>
      <c r="O37" s="718"/>
      <c r="P37" s="718"/>
      <c r="Q37" s="718"/>
      <c r="R37" s="718"/>
      <c r="S37" s="718"/>
      <c r="T37" s="718"/>
      <c r="U37" s="718"/>
      <c r="V37" s="718"/>
      <c r="W37" s="718"/>
      <c r="X37" s="718"/>
    </row>
    <row r="38" spans="1:24">
      <c r="G38" s="718"/>
      <c r="H38" s="718"/>
      <c r="I38" s="718"/>
      <c r="J38" s="718"/>
      <c r="K38" s="718"/>
      <c r="L38" s="718"/>
      <c r="M38" s="718"/>
      <c r="N38" s="718"/>
      <c r="O38" s="718"/>
      <c r="P38" s="718"/>
      <c r="Q38" s="718"/>
      <c r="R38" s="718"/>
      <c r="S38" s="718"/>
      <c r="T38" s="718"/>
      <c r="U38" s="718"/>
      <c r="V38" s="718"/>
      <c r="W38" s="718"/>
      <c r="X38" s="718"/>
    </row>
    <row r="39" spans="1:24">
      <c r="A39" s="664" t="s">
        <v>256</v>
      </c>
      <c r="G39" s="718"/>
      <c r="H39" s="718"/>
      <c r="I39" s="718"/>
      <c r="J39" s="718"/>
      <c r="K39" s="718"/>
      <c r="L39" s="718"/>
      <c r="M39" s="718"/>
      <c r="N39" s="718"/>
      <c r="O39" s="718"/>
      <c r="P39" s="718"/>
      <c r="Q39" s="718"/>
      <c r="R39" s="718"/>
      <c r="S39" s="718"/>
      <c r="T39" s="718"/>
      <c r="U39" s="718"/>
      <c r="V39" s="718"/>
      <c r="W39" s="718"/>
      <c r="X39" s="718"/>
    </row>
    <row r="40" spans="1:24">
      <c r="A40" s="664" t="s">
        <v>47</v>
      </c>
      <c r="G40" s="718"/>
      <c r="H40" s="718"/>
      <c r="I40" s="718"/>
      <c r="J40" s="718"/>
      <c r="K40" s="718"/>
      <c r="L40" s="718"/>
      <c r="M40" s="718"/>
      <c r="N40" s="718"/>
      <c r="O40" s="718"/>
      <c r="P40" s="718"/>
      <c r="Q40" s="718"/>
      <c r="R40" s="718"/>
      <c r="S40" s="718"/>
      <c r="T40" s="718"/>
      <c r="U40" s="718"/>
      <c r="V40" s="718"/>
      <c r="W40" s="718"/>
      <c r="X40" s="718"/>
    </row>
    <row r="41" spans="1:24">
      <c r="A41" s="664" t="s">
        <v>168</v>
      </c>
      <c r="G41" s="718"/>
      <c r="H41" s="718"/>
      <c r="I41" s="718"/>
      <c r="J41" s="718"/>
      <c r="K41" s="718"/>
      <c r="L41" s="718"/>
      <c r="M41" s="718"/>
      <c r="N41" s="718"/>
      <c r="O41" s="718"/>
      <c r="P41" s="718"/>
      <c r="Q41" s="718"/>
      <c r="R41" s="718"/>
      <c r="S41" s="718"/>
      <c r="T41" s="718"/>
      <c r="U41" s="718"/>
      <c r="V41" s="718"/>
      <c r="W41" s="718"/>
      <c r="X41" s="718"/>
    </row>
    <row r="42" spans="1:24">
      <c r="A42" s="664" t="s">
        <v>93</v>
      </c>
      <c r="G42" s="718"/>
      <c r="H42" s="718"/>
      <c r="I42" s="718"/>
      <c r="J42" s="718"/>
      <c r="K42" s="718"/>
      <c r="L42" s="718"/>
      <c r="M42" s="718"/>
      <c r="N42" s="718"/>
      <c r="O42" s="718"/>
      <c r="P42" s="718"/>
      <c r="Q42" s="718"/>
      <c r="R42" s="718"/>
      <c r="S42" s="718"/>
      <c r="T42" s="718"/>
      <c r="U42" s="718"/>
      <c r="V42" s="718"/>
      <c r="W42" s="718"/>
      <c r="X42" s="718"/>
    </row>
    <row r="43" spans="1:24">
      <c r="A43" s="664" t="s">
        <v>417</v>
      </c>
      <c r="G43" s="718"/>
      <c r="H43" s="718"/>
      <c r="I43" s="718"/>
      <c r="J43" s="718"/>
      <c r="K43" s="718"/>
      <c r="L43" s="718"/>
      <c r="M43" s="718"/>
      <c r="N43" s="718"/>
      <c r="O43" s="718"/>
      <c r="P43" s="718"/>
      <c r="Q43" s="718"/>
      <c r="R43" s="718"/>
      <c r="S43" s="718"/>
      <c r="T43" s="718"/>
      <c r="U43" s="718"/>
      <c r="V43" s="718"/>
      <c r="W43" s="718"/>
      <c r="X43" s="718"/>
    </row>
    <row r="44" spans="1:24">
      <c r="A44" s="664" t="s">
        <v>304</v>
      </c>
      <c r="G44" s="723"/>
      <c r="H44" s="723"/>
      <c r="I44" s="723"/>
      <c r="J44" s="723"/>
      <c r="K44" s="723"/>
      <c r="L44" s="723"/>
      <c r="M44" s="723"/>
      <c r="N44" s="723"/>
      <c r="O44" s="723"/>
      <c r="P44" s="723"/>
      <c r="Q44" s="723"/>
      <c r="R44" s="723"/>
      <c r="S44" s="723"/>
      <c r="T44" s="723"/>
      <c r="U44" s="723"/>
      <c r="V44" s="723"/>
      <c r="W44" s="723"/>
      <c r="X44" s="723"/>
    </row>
    <row r="45" spans="1:24">
      <c r="A45" s="664" t="s">
        <v>216</v>
      </c>
      <c r="G45" s="723"/>
      <c r="H45" s="723"/>
      <c r="I45" s="723"/>
      <c r="J45" s="723"/>
      <c r="K45" s="723"/>
      <c r="L45" s="723"/>
      <c r="M45" s="723"/>
      <c r="N45" s="723"/>
      <c r="O45" s="723"/>
      <c r="P45" s="723"/>
      <c r="Q45" s="723"/>
      <c r="R45" s="723"/>
      <c r="S45" s="723"/>
      <c r="T45" s="723"/>
      <c r="U45" s="723"/>
      <c r="V45" s="723"/>
      <c r="W45" s="723"/>
      <c r="X45" s="723"/>
    </row>
    <row r="46" spans="1:24">
      <c r="A46" s="664" t="s">
        <v>264</v>
      </c>
    </row>
    <row r="48" spans="1:24">
      <c r="A48" s="664" t="s">
        <v>237</v>
      </c>
      <c r="G48" s="723"/>
      <c r="H48" s="723"/>
      <c r="I48" s="723"/>
      <c r="J48" s="723"/>
      <c r="K48" s="723"/>
      <c r="L48" s="723"/>
      <c r="M48" s="723"/>
      <c r="N48" s="723"/>
      <c r="O48" s="723"/>
      <c r="P48" s="723"/>
      <c r="Q48" s="723"/>
      <c r="R48" s="723"/>
      <c r="S48" s="723"/>
      <c r="T48" s="723"/>
      <c r="U48" s="723"/>
      <c r="V48" s="723"/>
      <c r="W48" s="723"/>
      <c r="X48" s="723"/>
    </row>
    <row r="49" spans="1:1">
      <c r="A49" s="664" t="s">
        <v>294</v>
      </c>
    </row>
    <row r="50" spans="1:1" ht="18" customHeight="1">
      <c r="A50" s="664" t="s">
        <v>405</v>
      </c>
    </row>
    <row r="51" spans="1:1" ht="18" customHeight="1">
      <c r="A51" s="664" t="s">
        <v>419</v>
      </c>
    </row>
    <row r="52" spans="1:1">
      <c r="A52" s="664" t="s">
        <v>104</v>
      </c>
    </row>
    <row r="54" spans="1:1">
      <c r="A54" s="664" t="s">
        <v>397</v>
      </c>
    </row>
    <row r="55" spans="1:1">
      <c r="A55" s="664" t="s">
        <v>192</v>
      </c>
    </row>
    <row r="56" spans="1:1">
      <c r="A56" s="664" t="s">
        <v>142</v>
      </c>
    </row>
    <row r="57" spans="1:1">
      <c r="A57" s="664" t="s">
        <v>303</v>
      </c>
    </row>
    <row r="58" spans="1:1">
      <c r="A58" s="664" t="s">
        <v>54</v>
      </c>
    </row>
    <row r="59" spans="1:1">
      <c r="A59" s="664" t="s">
        <v>38</v>
      </c>
    </row>
    <row r="60" spans="1:1">
      <c r="A60" s="664" t="s">
        <v>160</v>
      </c>
    </row>
    <row r="61" spans="1:1">
      <c r="A61" s="664" t="s">
        <v>12</v>
      </c>
    </row>
    <row r="62" spans="1:1">
      <c r="A62" s="664" t="s">
        <v>420</v>
      </c>
    </row>
    <row r="63" spans="1:1">
      <c r="A63" s="664" t="s">
        <v>219</v>
      </c>
    </row>
    <row r="64" spans="1:1">
      <c r="A64" s="664" t="s">
        <v>329</v>
      </c>
    </row>
    <row r="65" spans="1:1">
      <c r="A65" s="664" t="s">
        <v>421</v>
      </c>
    </row>
    <row r="66" spans="1:1">
      <c r="A66" s="664" t="s">
        <v>422</v>
      </c>
    </row>
    <row r="67" spans="1:1">
      <c r="A67" s="664" t="s">
        <v>423</v>
      </c>
    </row>
    <row r="69" spans="1:1">
      <c r="A69" s="664" t="s">
        <v>385</v>
      </c>
    </row>
    <row r="70" spans="1:1">
      <c r="A70" s="664" t="s">
        <v>33</v>
      </c>
    </row>
    <row r="71" spans="1:1">
      <c r="A71" s="664" t="s">
        <v>425</v>
      </c>
    </row>
    <row r="73" spans="1:1">
      <c r="A73" s="664" t="s">
        <v>426</v>
      </c>
    </row>
    <row r="74" spans="1:1">
      <c r="A74" s="664" t="s">
        <v>30</v>
      </c>
    </row>
    <row r="75" spans="1:1">
      <c r="A75" s="664" t="s">
        <v>410</v>
      </c>
    </row>
    <row r="76" spans="1:1">
      <c r="A76" s="664" t="s">
        <v>424</v>
      </c>
    </row>
    <row r="78" spans="1:1">
      <c r="A78" s="664" t="s">
        <v>427</v>
      </c>
    </row>
    <row r="79" spans="1:1">
      <c r="A79" s="664" t="s">
        <v>99</v>
      </c>
    </row>
    <row r="81" spans="1:1">
      <c r="A81" s="664" t="s">
        <v>428</v>
      </c>
    </row>
    <row r="82" spans="1:1">
      <c r="A82" s="664" t="s">
        <v>33</v>
      </c>
    </row>
    <row r="83" spans="1:1">
      <c r="A83" s="664" t="s">
        <v>262</v>
      </c>
    </row>
    <row r="84" spans="1:1">
      <c r="A84" s="664" t="s">
        <v>140</v>
      </c>
    </row>
  </sheetData>
  <mergeCells count="29">
    <mergeCell ref="A2:V2"/>
    <mergeCell ref="T4:U4"/>
    <mergeCell ref="T7:U7"/>
    <mergeCell ref="B27:F27"/>
    <mergeCell ref="B30:F30"/>
    <mergeCell ref="B31:F31"/>
    <mergeCell ref="A5:A8"/>
    <mergeCell ref="B5:B8"/>
    <mergeCell ref="C5:C8"/>
    <mergeCell ref="D5:D8"/>
    <mergeCell ref="E5:E8"/>
    <mergeCell ref="F5:F8"/>
    <mergeCell ref="G5:L6"/>
    <mergeCell ref="M5:R6"/>
    <mergeCell ref="S5:U6"/>
    <mergeCell ref="V5:V8"/>
    <mergeCell ref="G7:G8"/>
    <mergeCell ref="H7:H8"/>
    <mergeCell ref="I7:I8"/>
    <mergeCell ref="J7:J8"/>
    <mergeCell ref="K7:K8"/>
    <mergeCell ref="L7:L8"/>
    <mergeCell ref="M7:M8"/>
    <mergeCell ref="N7:N8"/>
    <mergeCell ref="O7:O8"/>
    <mergeCell ref="P7:P8"/>
    <mergeCell ref="Q7:Q8"/>
    <mergeCell ref="R7:R8"/>
    <mergeCell ref="S7:S8"/>
  </mergeCells>
  <phoneticPr fontId="6"/>
  <dataValidations count="3">
    <dataValidation type="list" allowBlank="1" showDropDown="0" showInputMessage="1" showErrorMessage="1" sqref="E10:E24">
      <formula1>"1,2,3,4,5,6,7,8,9,10,11,12"</formula1>
    </dataValidation>
    <dataValidation type="list" allowBlank="1" showDropDown="0" showInputMessage="1" showErrorMessage="1" sqref="C10:C24">
      <formula1>"放課後児童支援員,補助員,育成支援の周辺業務を行う職員,その他"</formula1>
    </dataValidation>
    <dataValidation type="list" allowBlank="1" showDropDown="0" showInputMessage="1" showErrorMessage="1" sqref="D10:D24">
      <formula1>"常勤職員,非常勤職員"</formula1>
    </dataValidation>
  </dataValidations>
  <pageMargins left="0.7" right="0.7" top="0.75" bottom="0.75" header="0.3" footer="0.3"/>
  <pageSetup paperSize="8" scale="40" fitToWidth="1" fitToHeight="1" orientation="landscape"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3:C30"/>
  <sheetViews>
    <sheetView topLeftCell="A31" zoomScale="115" zoomScaleNormal="115" zoomScaleSheetLayoutView="89" workbookViewId="0">
      <selection activeCell="B30" sqref="B30"/>
    </sheetView>
  </sheetViews>
  <sheetFormatPr defaultColWidth="9" defaultRowHeight="13.2"/>
  <cols>
    <col min="1" max="1" width="2.59765625" style="585" customWidth="1"/>
    <col min="2" max="2" width="25.69921875" style="799" customWidth="1"/>
    <col min="3" max="3" width="59.09765625" style="799" customWidth="1"/>
    <col min="4" max="171" width="2.59765625" style="585" customWidth="1"/>
    <col min="172" max="16384" width="9" style="585"/>
  </cols>
  <sheetData>
    <row r="1" spans="2:3" ht="25.2" customHeight="1"/>
    <row r="2" spans="2:3" ht="25.2" customHeight="1"/>
    <row r="3" spans="2:3" ht="18" customHeight="1">
      <c r="B3" s="800" t="s">
        <v>447</v>
      </c>
      <c r="C3" s="800"/>
    </row>
    <row r="4" spans="2:3" ht="18" customHeight="1"/>
    <row r="5" spans="2:3" ht="18" customHeight="1">
      <c r="B5" s="801" t="s">
        <v>201</v>
      </c>
      <c r="C5" s="801"/>
    </row>
    <row r="6" spans="2:3" ht="39.75" customHeight="1">
      <c r="B6" s="802" t="s">
        <v>87</v>
      </c>
      <c r="C6" s="802"/>
    </row>
    <row r="7" spans="2:3" ht="15" customHeight="1">
      <c r="B7" s="803" t="s">
        <v>399</v>
      </c>
      <c r="C7" s="803"/>
    </row>
    <row r="8" spans="2:3" ht="160.19999999999999" customHeight="1">
      <c r="B8" s="804" t="s">
        <v>448</v>
      </c>
      <c r="C8" s="804"/>
    </row>
    <row r="9" spans="2:3" ht="18.600000000000001" customHeight="1">
      <c r="B9" s="803" t="s">
        <v>45</v>
      </c>
      <c r="C9" s="803"/>
    </row>
    <row r="10" spans="2:3" ht="28.2" customHeight="1">
      <c r="B10" s="802" t="s">
        <v>170</v>
      </c>
      <c r="C10" s="802"/>
    </row>
    <row r="11" spans="2:3" ht="20.25" customHeight="1">
      <c r="B11" s="803" t="s">
        <v>449</v>
      </c>
      <c r="C11" s="803"/>
    </row>
    <row r="12" spans="2:3" ht="269.39999999999998" customHeight="1">
      <c r="B12" s="804" t="s">
        <v>19</v>
      </c>
      <c r="C12" s="804"/>
    </row>
    <row r="13" spans="2:3" ht="15.6" customHeight="1">
      <c r="B13" s="803" t="s">
        <v>272</v>
      </c>
      <c r="C13" s="803"/>
    </row>
    <row r="14" spans="2:3" ht="65.400000000000006" customHeight="1">
      <c r="B14" s="804" t="s">
        <v>178</v>
      </c>
      <c r="C14" s="804"/>
    </row>
    <row r="15" spans="2:3" ht="18" customHeight="1"/>
    <row r="16" spans="2:3" ht="18" customHeight="1"/>
    <row r="17" spans="2:3" ht="18" customHeight="1"/>
    <row r="18" spans="2:3" ht="18" customHeight="1"/>
    <row r="19" spans="2:3" ht="30" customHeight="1">
      <c r="B19" s="805" t="s">
        <v>450</v>
      </c>
      <c r="C19" s="806" t="s">
        <v>23</v>
      </c>
    </row>
    <row r="20" spans="2:3" ht="30" customHeight="1">
      <c r="B20" s="805" t="s">
        <v>440</v>
      </c>
      <c r="C20" s="806" t="s">
        <v>452</v>
      </c>
    </row>
    <row r="21" spans="2:3" ht="55.2" customHeight="1">
      <c r="B21" s="805" t="s">
        <v>319</v>
      </c>
      <c r="C21" s="806" t="s">
        <v>154</v>
      </c>
    </row>
    <row r="22" spans="2:3" ht="66">
      <c r="B22" s="805" t="s">
        <v>98</v>
      </c>
      <c r="C22" s="806" t="s">
        <v>49</v>
      </c>
    </row>
    <row r="23" spans="2:3" ht="52.8">
      <c r="B23" s="805" t="s">
        <v>228</v>
      </c>
      <c r="C23" s="806" t="s">
        <v>367</v>
      </c>
    </row>
    <row r="24" spans="2:3" ht="30" customHeight="1">
      <c r="B24" s="805" t="s">
        <v>307</v>
      </c>
      <c r="C24" s="806" t="s">
        <v>454</v>
      </c>
    </row>
    <row r="25" spans="2:3" ht="67.2" customHeight="1">
      <c r="B25" s="805" t="s">
        <v>418</v>
      </c>
      <c r="C25" s="806" t="s">
        <v>3</v>
      </c>
    </row>
    <row r="26" spans="2:3" ht="39.6">
      <c r="B26" s="805" t="s">
        <v>451</v>
      </c>
      <c r="C26" s="806" t="s">
        <v>455</v>
      </c>
    </row>
    <row r="27" spans="2:3" ht="105.6">
      <c r="B27" s="805" t="s">
        <v>225</v>
      </c>
      <c r="C27" s="807" t="s">
        <v>456</v>
      </c>
    </row>
    <row r="28" spans="2:3" ht="79.2">
      <c r="B28" s="805" t="s">
        <v>432</v>
      </c>
      <c r="C28" s="806" t="s">
        <v>338</v>
      </c>
    </row>
    <row r="29" spans="2:3" ht="88.2" customHeight="1">
      <c r="B29" s="805" t="s">
        <v>278</v>
      </c>
      <c r="C29" s="806" t="s">
        <v>373</v>
      </c>
    </row>
    <row r="30" spans="2:3" ht="52.2" customHeight="1">
      <c r="B30" s="805" t="s">
        <v>445</v>
      </c>
      <c r="C30" s="806" t="s">
        <v>457</v>
      </c>
    </row>
    <row r="31" spans="2:3" ht="30" customHeight="1"/>
    <row r="32" spans="2:3"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sheetData>
  <mergeCells count="11">
    <mergeCell ref="B3:C3"/>
    <mergeCell ref="B5:C5"/>
    <mergeCell ref="B6:C6"/>
    <mergeCell ref="B7:C7"/>
    <mergeCell ref="B8:C8"/>
    <mergeCell ref="B9:C9"/>
    <mergeCell ref="B10:C10"/>
    <mergeCell ref="B11:C11"/>
    <mergeCell ref="B12:C12"/>
    <mergeCell ref="B13:C13"/>
    <mergeCell ref="B14:C14"/>
  </mergeCells>
  <phoneticPr fontId="6"/>
  <pageMargins left="0.25" right="0.25"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M248"/>
  <sheetViews>
    <sheetView workbookViewId="0">
      <pane ySplit="7" topLeftCell="A8" activePane="bottomLeft" state="frozen"/>
      <selection pane="bottomLeft" activeCell="P7" sqref="P7"/>
    </sheetView>
  </sheetViews>
  <sheetFormatPr defaultRowHeight="13.2"/>
  <cols>
    <col min="1" max="1" width="9.109375" style="808" bestFit="1" customWidth="1"/>
    <col min="2" max="2" width="9.21875" style="808" bestFit="1" customWidth="1"/>
    <col min="3" max="3" width="9" style="809" customWidth="1"/>
    <col min="4" max="4" width="9.21875" style="808" customWidth="1"/>
    <col min="5" max="5" width="9" style="808" customWidth="1"/>
    <col min="6" max="6" width="9.21875" style="808" bestFit="1" customWidth="1"/>
    <col min="7" max="256" width="9" style="810" customWidth="1"/>
    <col min="257" max="257" width="9.109375" style="810" bestFit="1" customWidth="1"/>
    <col min="258" max="258" width="9.21875" style="810" bestFit="1" customWidth="1"/>
    <col min="259" max="259" width="9" style="810" customWidth="1"/>
    <col min="260" max="260" width="8.88671875" style="810" hidden="1" customWidth="1"/>
    <col min="261" max="261" width="9" style="810" customWidth="1"/>
    <col min="262" max="262" width="9.21875" style="810" bestFit="1" customWidth="1"/>
    <col min="263" max="512" width="9" style="810" customWidth="1"/>
    <col min="513" max="513" width="9.109375" style="810" bestFit="1" customWidth="1"/>
    <col min="514" max="514" width="9.21875" style="810" bestFit="1" customWidth="1"/>
    <col min="515" max="515" width="9" style="810" customWidth="1"/>
    <col min="516" max="516" width="8.88671875" style="810" hidden="1" customWidth="1"/>
    <col min="517" max="517" width="9" style="810" customWidth="1"/>
    <col min="518" max="518" width="9.21875" style="810" bestFit="1" customWidth="1"/>
    <col min="519" max="768" width="9" style="810" customWidth="1"/>
    <col min="769" max="769" width="9.109375" style="810" bestFit="1" customWidth="1"/>
    <col min="770" max="770" width="9.21875" style="810" bestFit="1" customWidth="1"/>
    <col min="771" max="771" width="9" style="810" customWidth="1"/>
    <col min="772" max="772" width="8.88671875" style="810" hidden="1" customWidth="1"/>
    <col min="773" max="773" width="9" style="810" customWidth="1"/>
    <col min="774" max="774" width="9.21875" style="810" bestFit="1" customWidth="1"/>
    <col min="775" max="1024" width="9" style="810" customWidth="1"/>
    <col min="1025" max="1025" width="9.109375" style="810" bestFit="1" customWidth="1"/>
    <col min="1026" max="1026" width="9.21875" style="810" bestFit="1" customWidth="1"/>
    <col min="1027" max="1027" width="9" style="810" customWidth="1"/>
    <col min="1028" max="1028" width="8.88671875" style="810" hidden="1" customWidth="1"/>
    <col min="1029" max="1029" width="9" style="810" customWidth="1"/>
    <col min="1030" max="1030" width="9.21875" style="810" bestFit="1" customWidth="1"/>
    <col min="1031" max="1280" width="9" style="810" customWidth="1"/>
    <col min="1281" max="1281" width="9.109375" style="810" bestFit="1" customWidth="1"/>
    <col min="1282" max="1282" width="9.21875" style="810" bestFit="1" customWidth="1"/>
    <col min="1283" max="1283" width="9" style="810" customWidth="1"/>
    <col min="1284" max="1284" width="8.88671875" style="810" hidden="1" customWidth="1"/>
    <col min="1285" max="1285" width="9" style="810" customWidth="1"/>
    <col min="1286" max="1286" width="9.21875" style="810" bestFit="1" customWidth="1"/>
    <col min="1287" max="1536" width="9" style="810" customWidth="1"/>
    <col min="1537" max="1537" width="9.109375" style="810" bestFit="1" customWidth="1"/>
    <col min="1538" max="1538" width="9.21875" style="810" bestFit="1" customWidth="1"/>
    <col min="1539" max="1539" width="9" style="810" customWidth="1"/>
    <col min="1540" max="1540" width="8.88671875" style="810" hidden="1" customWidth="1"/>
    <col min="1541" max="1541" width="9" style="810" customWidth="1"/>
    <col min="1542" max="1542" width="9.21875" style="810" bestFit="1" customWidth="1"/>
    <col min="1543" max="1792" width="9" style="810" customWidth="1"/>
    <col min="1793" max="1793" width="9.109375" style="810" bestFit="1" customWidth="1"/>
    <col min="1794" max="1794" width="9.21875" style="810" bestFit="1" customWidth="1"/>
    <col min="1795" max="1795" width="9" style="810" customWidth="1"/>
    <col min="1796" max="1796" width="8.88671875" style="810" hidden="1" customWidth="1"/>
    <col min="1797" max="1797" width="9" style="810" customWidth="1"/>
    <col min="1798" max="1798" width="9.21875" style="810" bestFit="1" customWidth="1"/>
    <col min="1799" max="2048" width="9" style="810" customWidth="1"/>
    <col min="2049" max="2049" width="9.109375" style="810" bestFit="1" customWidth="1"/>
    <col min="2050" max="2050" width="9.21875" style="810" bestFit="1" customWidth="1"/>
    <col min="2051" max="2051" width="9" style="810" customWidth="1"/>
    <col min="2052" max="2052" width="8.88671875" style="810" hidden="1" customWidth="1"/>
    <col min="2053" max="2053" width="9" style="810" customWidth="1"/>
    <col min="2054" max="2054" width="9.21875" style="810" bestFit="1" customWidth="1"/>
    <col min="2055" max="2304" width="9" style="810" customWidth="1"/>
    <col min="2305" max="2305" width="9.109375" style="810" bestFit="1" customWidth="1"/>
    <col min="2306" max="2306" width="9.21875" style="810" bestFit="1" customWidth="1"/>
    <col min="2307" max="2307" width="9" style="810" customWidth="1"/>
    <col min="2308" max="2308" width="8.88671875" style="810" hidden="1" customWidth="1"/>
    <col min="2309" max="2309" width="9" style="810" customWidth="1"/>
    <col min="2310" max="2310" width="9.21875" style="810" bestFit="1" customWidth="1"/>
    <col min="2311" max="2560" width="9" style="810" customWidth="1"/>
    <col min="2561" max="2561" width="9.109375" style="810" bestFit="1" customWidth="1"/>
    <col min="2562" max="2562" width="9.21875" style="810" bestFit="1" customWidth="1"/>
    <col min="2563" max="2563" width="9" style="810" customWidth="1"/>
    <col min="2564" max="2564" width="8.88671875" style="810" hidden="1" customWidth="1"/>
    <col min="2565" max="2565" width="9" style="810" customWidth="1"/>
    <col min="2566" max="2566" width="9.21875" style="810" bestFit="1" customWidth="1"/>
    <col min="2567" max="2816" width="9" style="810" customWidth="1"/>
    <col min="2817" max="2817" width="9.109375" style="810" bestFit="1" customWidth="1"/>
    <col min="2818" max="2818" width="9.21875" style="810" bestFit="1" customWidth="1"/>
    <col min="2819" max="2819" width="9" style="810" customWidth="1"/>
    <col min="2820" max="2820" width="8.88671875" style="810" hidden="1" customWidth="1"/>
    <col min="2821" max="2821" width="9" style="810" customWidth="1"/>
    <col min="2822" max="2822" width="9.21875" style="810" bestFit="1" customWidth="1"/>
    <col min="2823" max="3072" width="9" style="810" customWidth="1"/>
    <col min="3073" max="3073" width="9.109375" style="810" bestFit="1" customWidth="1"/>
    <col min="3074" max="3074" width="9.21875" style="810" bestFit="1" customWidth="1"/>
    <col min="3075" max="3075" width="9" style="810" customWidth="1"/>
    <col min="3076" max="3076" width="8.88671875" style="810" hidden="1" customWidth="1"/>
    <col min="3077" max="3077" width="9" style="810" customWidth="1"/>
    <col min="3078" max="3078" width="9.21875" style="810" bestFit="1" customWidth="1"/>
    <col min="3079" max="3328" width="9" style="810" customWidth="1"/>
    <col min="3329" max="3329" width="9.109375" style="810" bestFit="1" customWidth="1"/>
    <col min="3330" max="3330" width="9.21875" style="810" bestFit="1" customWidth="1"/>
    <col min="3331" max="3331" width="9" style="810" customWidth="1"/>
    <col min="3332" max="3332" width="8.88671875" style="810" hidden="1" customWidth="1"/>
    <col min="3333" max="3333" width="9" style="810" customWidth="1"/>
    <col min="3334" max="3334" width="9.21875" style="810" bestFit="1" customWidth="1"/>
    <col min="3335" max="3584" width="9" style="810" customWidth="1"/>
    <col min="3585" max="3585" width="9.109375" style="810" bestFit="1" customWidth="1"/>
    <col min="3586" max="3586" width="9.21875" style="810" bestFit="1" customWidth="1"/>
    <col min="3587" max="3587" width="9" style="810" customWidth="1"/>
    <col min="3588" max="3588" width="8.88671875" style="810" hidden="1" customWidth="1"/>
    <col min="3589" max="3589" width="9" style="810" customWidth="1"/>
    <col min="3590" max="3590" width="9.21875" style="810" bestFit="1" customWidth="1"/>
    <col min="3591" max="3840" width="9" style="810" customWidth="1"/>
    <col min="3841" max="3841" width="9.109375" style="810" bestFit="1" customWidth="1"/>
    <col min="3842" max="3842" width="9.21875" style="810" bestFit="1" customWidth="1"/>
    <col min="3843" max="3843" width="9" style="810" customWidth="1"/>
    <col min="3844" max="3844" width="8.88671875" style="810" hidden="1" customWidth="1"/>
    <col min="3845" max="3845" width="9" style="810" customWidth="1"/>
    <col min="3846" max="3846" width="9.21875" style="810" bestFit="1" customWidth="1"/>
    <col min="3847" max="4096" width="9" style="810" customWidth="1"/>
    <col min="4097" max="4097" width="9.109375" style="810" bestFit="1" customWidth="1"/>
    <col min="4098" max="4098" width="9.21875" style="810" bestFit="1" customWidth="1"/>
    <col min="4099" max="4099" width="9" style="810" customWidth="1"/>
    <col min="4100" max="4100" width="8.88671875" style="810" hidden="1" customWidth="1"/>
    <col min="4101" max="4101" width="9" style="810" customWidth="1"/>
    <col min="4102" max="4102" width="9.21875" style="810" bestFit="1" customWidth="1"/>
    <col min="4103" max="4352" width="9" style="810" customWidth="1"/>
    <col min="4353" max="4353" width="9.109375" style="810" bestFit="1" customWidth="1"/>
    <col min="4354" max="4354" width="9.21875" style="810" bestFit="1" customWidth="1"/>
    <col min="4355" max="4355" width="9" style="810" customWidth="1"/>
    <col min="4356" max="4356" width="8.88671875" style="810" hidden="1" customWidth="1"/>
    <col min="4357" max="4357" width="9" style="810" customWidth="1"/>
    <col min="4358" max="4358" width="9.21875" style="810" bestFit="1" customWidth="1"/>
    <col min="4359" max="4608" width="9" style="810" customWidth="1"/>
    <col min="4609" max="4609" width="9.109375" style="810" bestFit="1" customWidth="1"/>
    <col min="4610" max="4610" width="9.21875" style="810" bestFit="1" customWidth="1"/>
    <col min="4611" max="4611" width="9" style="810" customWidth="1"/>
    <col min="4612" max="4612" width="8.88671875" style="810" hidden="1" customWidth="1"/>
    <col min="4613" max="4613" width="9" style="810" customWidth="1"/>
    <col min="4614" max="4614" width="9.21875" style="810" bestFit="1" customWidth="1"/>
    <col min="4615" max="4864" width="9" style="810" customWidth="1"/>
    <col min="4865" max="4865" width="9.109375" style="810" bestFit="1" customWidth="1"/>
    <col min="4866" max="4866" width="9.21875" style="810" bestFit="1" customWidth="1"/>
    <col min="4867" max="4867" width="9" style="810" customWidth="1"/>
    <col min="4868" max="4868" width="8.88671875" style="810" hidden="1" customWidth="1"/>
    <col min="4869" max="4869" width="9" style="810" customWidth="1"/>
    <col min="4870" max="4870" width="9.21875" style="810" bestFit="1" customWidth="1"/>
    <col min="4871" max="5120" width="9" style="810" customWidth="1"/>
    <col min="5121" max="5121" width="9.109375" style="810" bestFit="1" customWidth="1"/>
    <col min="5122" max="5122" width="9.21875" style="810" bestFit="1" customWidth="1"/>
    <col min="5123" max="5123" width="9" style="810" customWidth="1"/>
    <col min="5124" max="5124" width="8.88671875" style="810" hidden="1" customWidth="1"/>
    <col min="5125" max="5125" width="9" style="810" customWidth="1"/>
    <col min="5126" max="5126" width="9.21875" style="810" bestFit="1" customWidth="1"/>
    <col min="5127" max="5376" width="9" style="810" customWidth="1"/>
    <col min="5377" max="5377" width="9.109375" style="810" bestFit="1" customWidth="1"/>
    <col min="5378" max="5378" width="9.21875" style="810" bestFit="1" customWidth="1"/>
    <col min="5379" max="5379" width="9" style="810" customWidth="1"/>
    <col min="5380" max="5380" width="8.88671875" style="810" hidden="1" customWidth="1"/>
    <col min="5381" max="5381" width="9" style="810" customWidth="1"/>
    <col min="5382" max="5382" width="9.21875" style="810" bestFit="1" customWidth="1"/>
    <col min="5383" max="5632" width="9" style="810" customWidth="1"/>
    <col min="5633" max="5633" width="9.109375" style="810" bestFit="1" customWidth="1"/>
    <col min="5634" max="5634" width="9.21875" style="810" bestFit="1" customWidth="1"/>
    <col min="5635" max="5635" width="9" style="810" customWidth="1"/>
    <col min="5636" max="5636" width="8.88671875" style="810" hidden="1" customWidth="1"/>
    <col min="5637" max="5637" width="9" style="810" customWidth="1"/>
    <col min="5638" max="5638" width="9.21875" style="810" bestFit="1" customWidth="1"/>
    <col min="5639" max="5888" width="9" style="810" customWidth="1"/>
    <col min="5889" max="5889" width="9.109375" style="810" bestFit="1" customWidth="1"/>
    <col min="5890" max="5890" width="9.21875" style="810" bestFit="1" customWidth="1"/>
    <col min="5891" max="5891" width="9" style="810" customWidth="1"/>
    <col min="5892" max="5892" width="8.88671875" style="810" hidden="1" customWidth="1"/>
    <col min="5893" max="5893" width="9" style="810" customWidth="1"/>
    <col min="5894" max="5894" width="9.21875" style="810" bestFit="1" customWidth="1"/>
    <col min="5895" max="6144" width="9" style="810" customWidth="1"/>
    <col min="6145" max="6145" width="9.109375" style="810" bestFit="1" customWidth="1"/>
    <col min="6146" max="6146" width="9.21875" style="810" bestFit="1" customWidth="1"/>
    <col min="6147" max="6147" width="9" style="810" customWidth="1"/>
    <col min="6148" max="6148" width="8.88671875" style="810" hidden="1" customWidth="1"/>
    <col min="6149" max="6149" width="9" style="810" customWidth="1"/>
    <col min="6150" max="6150" width="9.21875" style="810" bestFit="1" customWidth="1"/>
    <col min="6151" max="6400" width="9" style="810" customWidth="1"/>
    <col min="6401" max="6401" width="9.109375" style="810" bestFit="1" customWidth="1"/>
    <col min="6402" max="6402" width="9.21875" style="810" bestFit="1" customWidth="1"/>
    <col min="6403" max="6403" width="9" style="810" customWidth="1"/>
    <col min="6404" max="6404" width="8.88671875" style="810" hidden="1" customWidth="1"/>
    <col min="6405" max="6405" width="9" style="810" customWidth="1"/>
    <col min="6406" max="6406" width="9.21875" style="810" bestFit="1" customWidth="1"/>
    <col min="6407" max="6656" width="9" style="810" customWidth="1"/>
    <col min="6657" max="6657" width="9.109375" style="810" bestFit="1" customWidth="1"/>
    <col min="6658" max="6658" width="9.21875" style="810" bestFit="1" customWidth="1"/>
    <col min="6659" max="6659" width="9" style="810" customWidth="1"/>
    <col min="6660" max="6660" width="8.88671875" style="810" hidden="1" customWidth="1"/>
    <col min="6661" max="6661" width="9" style="810" customWidth="1"/>
    <col min="6662" max="6662" width="9.21875" style="810" bestFit="1" customWidth="1"/>
    <col min="6663" max="6912" width="9" style="810" customWidth="1"/>
    <col min="6913" max="6913" width="9.109375" style="810" bestFit="1" customWidth="1"/>
    <col min="6914" max="6914" width="9.21875" style="810" bestFit="1" customWidth="1"/>
    <col min="6915" max="6915" width="9" style="810" customWidth="1"/>
    <col min="6916" max="6916" width="8.88671875" style="810" hidden="1" customWidth="1"/>
    <col min="6917" max="6917" width="9" style="810" customWidth="1"/>
    <col min="6918" max="6918" width="9.21875" style="810" bestFit="1" customWidth="1"/>
    <col min="6919" max="7168" width="9" style="810" customWidth="1"/>
    <col min="7169" max="7169" width="9.109375" style="810" bestFit="1" customWidth="1"/>
    <col min="7170" max="7170" width="9.21875" style="810" bestFit="1" customWidth="1"/>
    <col min="7171" max="7171" width="9" style="810" customWidth="1"/>
    <col min="7172" max="7172" width="8.88671875" style="810" hidden="1" customWidth="1"/>
    <col min="7173" max="7173" width="9" style="810" customWidth="1"/>
    <col min="7174" max="7174" width="9.21875" style="810" bestFit="1" customWidth="1"/>
    <col min="7175" max="7424" width="9" style="810" customWidth="1"/>
    <col min="7425" max="7425" width="9.109375" style="810" bestFit="1" customWidth="1"/>
    <col min="7426" max="7426" width="9.21875" style="810" bestFit="1" customWidth="1"/>
    <col min="7427" max="7427" width="9" style="810" customWidth="1"/>
    <col min="7428" max="7428" width="8.88671875" style="810" hidden="1" customWidth="1"/>
    <col min="7429" max="7429" width="9" style="810" customWidth="1"/>
    <col min="7430" max="7430" width="9.21875" style="810" bestFit="1" customWidth="1"/>
    <col min="7431" max="7680" width="9" style="810" customWidth="1"/>
    <col min="7681" max="7681" width="9.109375" style="810" bestFit="1" customWidth="1"/>
    <col min="7682" max="7682" width="9.21875" style="810" bestFit="1" customWidth="1"/>
    <col min="7683" max="7683" width="9" style="810" customWidth="1"/>
    <col min="7684" max="7684" width="8.88671875" style="810" hidden="1" customWidth="1"/>
    <col min="7685" max="7685" width="9" style="810" customWidth="1"/>
    <col min="7686" max="7686" width="9.21875" style="810" bestFit="1" customWidth="1"/>
    <col min="7687" max="7936" width="9" style="810" customWidth="1"/>
    <col min="7937" max="7937" width="9.109375" style="810" bestFit="1" customWidth="1"/>
    <col min="7938" max="7938" width="9.21875" style="810" bestFit="1" customWidth="1"/>
    <col min="7939" max="7939" width="9" style="810" customWidth="1"/>
    <col min="7940" max="7940" width="8.88671875" style="810" hidden="1" customWidth="1"/>
    <col min="7941" max="7941" width="9" style="810" customWidth="1"/>
    <col min="7942" max="7942" width="9.21875" style="810" bestFit="1" customWidth="1"/>
    <col min="7943" max="8192" width="9" style="810" customWidth="1"/>
    <col min="8193" max="8193" width="9.109375" style="810" bestFit="1" customWidth="1"/>
    <col min="8194" max="8194" width="9.21875" style="810" bestFit="1" customWidth="1"/>
    <col min="8195" max="8195" width="9" style="810" customWidth="1"/>
    <col min="8196" max="8196" width="8.88671875" style="810" hidden="1" customWidth="1"/>
    <col min="8197" max="8197" width="9" style="810" customWidth="1"/>
    <col min="8198" max="8198" width="9.21875" style="810" bestFit="1" customWidth="1"/>
    <col min="8199" max="8448" width="9" style="810" customWidth="1"/>
    <col min="8449" max="8449" width="9.109375" style="810" bestFit="1" customWidth="1"/>
    <col min="8450" max="8450" width="9.21875" style="810" bestFit="1" customWidth="1"/>
    <col min="8451" max="8451" width="9" style="810" customWidth="1"/>
    <col min="8452" max="8452" width="8.88671875" style="810" hidden="1" customWidth="1"/>
    <col min="8453" max="8453" width="9" style="810" customWidth="1"/>
    <col min="8454" max="8454" width="9.21875" style="810" bestFit="1" customWidth="1"/>
    <col min="8455" max="8704" width="9" style="810" customWidth="1"/>
    <col min="8705" max="8705" width="9.109375" style="810" bestFit="1" customWidth="1"/>
    <col min="8706" max="8706" width="9.21875" style="810" bestFit="1" customWidth="1"/>
    <col min="8707" max="8707" width="9" style="810" customWidth="1"/>
    <col min="8708" max="8708" width="8.88671875" style="810" hidden="1" customWidth="1"/>
    <col min="8709" max="8709" width="9" style="810" customWidth="1"/>
    <col min="8710" max="8710" width="9.21875" style="810" bestFit="1" customWidth="1"/>
    <col min="8711" max="8960" width="9" style="810" customWidth="1"/>
    <col min="8961" max="8961" width="9.109375" style="810" bestFit="1" customWidth="1"/>
    <col min="8962" max="8962" width="9.21875" style="810" bestFit="1" customWidth="1"/>
    <col min="8963" max="8963" width="9" style="810" customWidth="1"/>
    <col min="8964" max="8964" width="8.88671875" style="810" hidden="1" customWidth="1"/>
    <col min="8965" max="8965" width="9" style="810" customWidth="1"/>
    <col min="8966" max="8966" width="9.21875" style="810" bestFit="1" customWidth="1"/>
    <col min="8967" max="9216" width="9" style="810" customWidth="1"/>
    <col min="9217" max="9217" width="9.109375" style="810" bestFit="1" customWidth="1"/>
    <col min="9218" max="9218" width="9.21875" style="810" bestFit="1" customWidth="1"/>
    <col min="9219" max="9219" width="9" style="810" customWidth="1"/>
    <col min="9220" max="9220" width="8.88671875" style="810" hidden="1" customWidth="1"/>
    <col min="9221" max="9221" width="9" style="810" customWidth="1"/>
    <col min="9222" max="9222" width="9.21875" style="810" bestFit="1" customWidth="1"/>
    <col min="9223" max="9472" width="9" style="810" customWidth="1"/>
    <col min="9473" max="9473" width="9.109375" style="810" bestFit="1" customWidth="1"/>
    <col min="9474" max="9474" width="9.21875" style="810" bestFit="1" customWidth="1"/>
    <col min="9475" max="9475" width="9" style="810" customWidth="1"/>
    <col min="9476" max="9476" width="8.88671875" style="810" hidden="1" customWidth="1"/>
    <col min="9477" max="9477" width="9" style="810" customWidth="1"/>
    <col min="9478" max="9478" width="9.21875" style="810" bestFit="1" customWidth="1"/>
    <col min="9479" max="9728" width="9" style="810" customWidth="1"/>
    <col min="9729" max="9729" width="9.109375" style="810" bestFit="1" customWidth="1"/>
    <col min="9730" max="9730" width="9.21875" style="810" bestFit="1" customWidth="1"/>
    <col min="9731" max="9731" width="9" style="810" customWidth="1"/>
    <col min="9732" max="9732" width="8.88671875" style="810" hidden="1" customWidth="1"/>
    <col min="9733" max="9733" width="9" style="810" customWidth="1"/>
    <col min="9734" max="9734" width="9.21875" style="810" bestFit="1" customWidth="1"/>
    <col min="9735" max="9984" width="9" style="810" customWidth="1"/>
    <col min="9985" max="9985" width="9.109375" style="810" bestFit="1" customWidth="1"/>
    <col min="9986" max="9986" width="9.21875" style="810" bestFit="1" customWidth="1"/>
    <col min="9987" max="9987" width="9" style="810" customWidth="1"/>
    <col min="9988" max="9988" width="8.88671875" style="810" hidden="1" customWidth="1"/>
    <col min="9989" max="9989" width="9" style="810" customWidth="1"/>
    <col min="9990" max="9990" width="9.21875" style="810" bestFit="1" customWidth="1"/>
    <col min="9991" max="10240" width="9" style="810" customWidth="1"/>
    <col min="10241" max="10241" width="9.109375" style="810" bestFit="1" customWidth="1"/>
    <col min="10242" max="10242" width="9.21875" style="810" bestFit="1" customWidth="1"/>
    <col min="10243" max="10243" width="9" style="810" customWidth="1"/>
    <col min="10244" max="10244" width="8.88671875" style="810" hidden="1" customWidth="1"/>
    <col min="10245" max="10245" width="9" style="810" customWidth="1"/>
    <col min="10246" max="10246" width="9.21875" style="810" bestFit="1" customWidth="1"/>
    <col min="10247" max="10496" width="9" style="810" customWidth="1"/>
    <col min="10497" max="10497" width="9.109375" style="810" bestFit="1" customWidth="1"/>
    <col min="10498" max="10498" width="9.21875" style="810" bestFit="1" customWidth="1"/>
    <col min="10499" max="10499" width="9" style="810" customWidth="1"/>
    <col min="10500" max="10500" width="8.88671875" style="810" hidden="1" customWidth="1"/>
    <col min="10501" max="10501" width="9" style="810" customWidth="1"/>
    <col min="10502" max="10502" width="9.21875" style="810" bestFit="1" customWidth="1"/>
    <col min="10503" max="10752" width="9" style="810" customWidth="1"/>
    <col min="10753" max="10753" width="9.109375" style="810" bestFit="1" customWidth="1"/>
    <col min="10754" max="10754" width="9.21875" style="810" bestFit="1" customWidth="1"/>
    <col min="10755" max="10755" width="9" style="810" customWidth="1"/>
    <col min="10756" max="10756" width="8.88671875" style="810" hidden="1" customWidth="1"/>
    <col min="10757" max="10757" width="9" style="810" customWidth="1"/>
    <col min="10758" max="10758" width="9.21875" style="810" bestFit="1" customWidth="1"/>
    <col min="10759" max="11008" width="9" style="810" customWidth="1"/>
    <col min="11009" max="11009" width="9.109375" style="810" bestFit="1" customWidth="1"/>
    <col min="11010" max="11010" width="9.21875" style="810" bestFit="1" customWidth="1"/>
    <col min="11011" max="11011" width="9" style="810" customWidth="1"/>
    <col min="11012" max="11012" width="8.88671875" style="810" hidden="1" customWidth="1"/>
    <col min="11013" max="11013" width="9" style="810" customWidth="1"/>
    <col min="11014" max="11014" width="9.21875" style="810" bestFit="1" customWidth="1"/>
    <col min="11015" max="11264" width="9" style="810" customWidth="1"/>
    <col min="11265" max="11265" width="9.109375" style="810" bestFit="1" customWidth="1"/>
    <col min="11266" max="11266" width="9.21875" style="810" bestFit="1" customWidth="1"/>
    <col min="11267" max="11267" width="9" style="810" customWidth="1"/>
    <col min="11268" max="11268" width="8.88671875" style="810" hidden="1" customWidth="1"/>
    <col min="11269" max="11269" width="9" style="810" customWidth="1"/>
    <col min="11270" max="11270" width="9.21875" style="810" bestFit="1" customWidth="1"/>
    <col min="11271" max="11520" width="9" style="810" customWidth="1"/>
    <col min="11521" max="11521" width="9.109375" style="810" bestFit="1" customWidth="1"/>
    <col min="11522" max="11522" width="9.21875" style="810" bestFit="1" customWidth="1"/>
    <col min="11523" max="11523" width="9" style="810" customWidth="1"/>
    <col min="11524" max="11524" width="8.88671875" style="810" hidden="1" customWidth="1"/>
    <col min="11525" max="11525" width="9" style="810" customWidth="1"/>
    <col min="11526" max="11526" width="9.21875" style="810" bestFit="1" customWidth="1"/>
    <col min="11527" max="11776" width="9" style="810" customWidth="1"/>
    <col min="11777" max="11777" width="9.109375" style="810" bestFit="1" customWidth="1"/>
    <col min="11778" max="11778" width="9.21875" style="810" bestFit="1" customWidth="1"/>
    <col min="11779" max="11779" width="9" style="810" customWidth="1"/>
    <col min="11780" max="11780" width="8.88671875" style="810" hidden="1" customWidth="1"/>
    <col min="11781" max="11781" width="9" style="810" customWidth="1"/>
    <col min="11782" max="11782" width="9.21875" style="810" bestFit="1" customWidth="1"/>
    <col min="11783" max="12032" width="9" style="810" customWidth="1"/>
    <col min="12033" max="12033" width="9.109375" style="810" bestFit="1" customWidth="1"/>
    <col min="12034" max="12034" width="9.21875" style="810" bestFit="1" customWidth="1"/>
    <col min="12035" max="12035" width="9" style="810" customWidth="1"/>
    <col min="12036" max="12036" width="8.88671875" style="810" hidden="1" customWidth="1"/>
    <col min="12037" max="12037" width="9" style="810" customWidth="1"/>
    <col min="12038" max="12038" width="9.21875" style="810" bestFit="1" customWidth="1"/>
    <col min="12039" max="12288" width="9" style="810" customWidth="1"/>
    <col min="12289" max="12289" width="9.109375" style="810" bestFit="1" customWidth="1"/>
    <col min="12290" max="12290" width="9.21875" style="810" bestFit="1" customWidth="1"/>
    <col min="12291" max="12291" width="9" style="810" customWidth="1"/>
    <col min="12292" max="12292" width="8.88671875" style="810" hidden="1" customWidth="1"/>
    <col min="12293" max="12293" width="9" style="810" customWidth="1"/>
    <col min="12294" max="12294" width="9.21875" style="810" bestFit="1" customWidth="1"/>
    <col min="12295" max="12544" width="9" style="810" customWidth="1"/>
    <col min="12545" max="12545" width="9.109375" style="810" bestFit="1" customWidth="1"/>
    <col min="12546" max="12546" width="9.21875" style="810" bestFit="1" customWidth="1"/>
    <col min="12547" max="12547" width="9" style="810" customWidth="1"/>
    <col min="12548" max="12548" width="8.88671875" style="810" hidden="1" customWidth="1"/>
    <col min="12549" max="12549" width="9" style="810" customWidth="1"/>
    <col min="12550" max="12550" width="9.21875" style="810" bestFit="1" customWidth="1"/>
    <col min="12551" max="12800" width="9" style="810" customWidth="1"/>
    <col min="12801" max="12801" width="9.109375" style="810" bestFit="1" customWidth="1"/>
    <col min="12802" max="12802" width="9.21875" style="810" bestFit="1" customWidth="1"/>
    <col min="12803" max="12803" width="9" style="810" customWidth="1"/>
    <col min="12804" max="12804" width="8.88671875" style="810" hidden="1" customWidth="1"/>
    <col min="12805" max="12805" width="9" style="810" customWidth="1"/>
    <col min="12806" max="12806" width="9.21875" style="810" bestFit="1" customWidth="1"/>
    <col min="12807" max="13056" width="9" style="810" customWidth="1"/>
    <col min="13057" max="13057" width="9.109375" style="810" bestFit="1" customWidth="1"/>
    <col min="13058" max="13058" width="9.21875" style="810" bestFit="1" customWidth="1"/>
    <col min="13059" max="13059" width="9" style="810" customWidth="1"/>
    <col min="13060" max="13060" width="8.88671875" style="810" hidden="1" customWidth="1"/>
    <col min="13061" max="13061" width="9" style="810" customWidth="1"/>
    <col min="13062" max="13062" width="9.21875" style="810" bestFit="1" customWidth="1"/>
    <col min="13063" max="13312" width="9" style="810" customWidth="1"/>
    <col min="13313" max="13313" width="9.109375" style="810" bestFit="1" customWidth="1"/>
    <col min="13314" max="13314" width="9.21875" style="810" bestFit="1" customWidth="1"/>
    <col min="13315" max="13315" width="9" style="810" customWidth="1"/>
    <col min="13316" max="13316" width="8.88671875" style="810" hidden="1" customWidth="1"/>
    <col min="13317" max="13317" width="9" style="810" customWidth="1"/>
    <col min="13318" max="13318" width="9.21875" style="810" bestFit="1" customWidth="1"/>
    <col min="13319" max="13568" width="9" style="810" customWidth="1"/>
    <col min="13569" max="13569" width="9.109375" style="810" bestFit="1" customWidth="1"/>
    <col min="13570" max="13570" width="9.21875" style="810" bestFit="1" customWidth="1"/>
    <col min="13571" max="13571" width="9" style="810" customWidth="1"/>
    <col min="13572" max="13572" width="8.88671875" style="810" hidden="1" customWidth="1"/>
    <col min="13573" max="13573" width="9" style="810" customWidth="1"/>
    <col min="13574" max="13574" width="9.21875" style="810" bestFit="1" customWidth="1"/>
    <col min="13575" max="13824" width="9" style="810" customWidth="1"/>
    <col min="13825" max="13825" width="9.109375" style="810" bestFit="1" customWidth="1"/>
    <col min="13826" max="13826" width="9.21875" style="810" bestFit="1" customWidth="1"/>
    <col min="13827" max="13827" width="9" style="810" customWidth="1"/>
    <col min="13828" max="13828" width="8.88671875" style="810" hidden="1" customWidth="1"/>
    <col min="13829" max="13829" width="9" style="810" customWidth="1"/>
    <col min="13830" max="13830" width="9.21875" style="810" bestFit="1" customWidth="1"/>
    <col min="13831" max="14080" width="9" style="810" customWidth="1"/>
    <col min="14081" max="14081" width="9.109375" style="810" bestFit="1" customWidth="1"/>
    <col min="14082" max="14082" width="9.21875" style="810" bestFit="1" customWidth="1"/>
    <col min="14083" max="14083" width="9" style="810" customWidth="1"/>
    <col min="14084" max="14084" width="8.88671875" style="810" hidden="1" customWidth="1"/>
    <col min="14085" max="14085" width="9" style="810" customWidth="1"/>
    <col min="14086" max="14086" width="9.21875" style="810" bestFit="1" customWidth="1"/>
    <col min="14087" max="14336" width="9" style="810" customWidth="1"/>
    <col min="14337" max="14337" width="9.109375" style="810" bestFit="1" customWidth="1"/>
    <col min="14338" max="14338" width="9.21875" style="810" bestFit="1" customWidth="1"/>
    <col min="14339" max="14339" width="9" style="810" customWidth="1"/>
    <col min="14340" max="14340" width="8.88671875" style="810" hidden="1" customWidth="1"/>
    <col min="14341" max="14341" width="9" style="810" customWidth="1"/>
    <col min="14342" max="14342" width="9.21875" style="810" bestFit="1" customWidth="1"/>
    <col min="14343" max="14592" width="9" style="810" customWidth="1"/>
    <col min="14593" max="14593" width="9.109375" style="810" bestFit="1" customWidth="1"/>
    <col min="14594" max="14594" width="9.21875" style="810" bestFit="1" customWidth="1"/>
    <col min="14595" max="14595" width="9" style="810" customWidth="1"/>
    <col min="14596" max="14596" width="8.88671875" style="810" hidden="1" customWidth="1"/>
    <col min="14597" max="14597" width="9" style="810" customWidth="1"/>
    <col min="14598" max="14598" width="9.21875" style="810" bestFit="1" customWidth="1"/>
    <col min="14599" max="14848" width="9" style="810" customWidth="1"/>
    <col min="14849" max="14849" width="9.109375" style="810" bestFit="1" customWidth="1"/>
    <col min="14850" max="14850" width="9.21875" style="810" bestFit="1" customWidth="1"/>
    <col min="14851" max="14851" width="9" style="810" customWidth="1"/>
    <col min="14852" max="14852" width="8.88671875" style="810" hidden="1" customWidth="1"/>
    <col min="14853" max="14853" width="9" style="810" customWidth="1"/>
    <col min="14854" max="14854" width="9.21875" style="810" bestFit="1" customWidth="1"/>
    <col min="14855" max="15104" width="9" style="810" customWidth="1"/>
    <col min="15105" max="15105" width="9.109375" style="810" bestFit="1" customWidth="1"/>
    <col min="15106" max="15106" width="9.21875" style="810" bestFit="1" customWidth="1"/>
    <col min="15107" max="15107" width="9" style="810" customWidth="1"/>
    <col min="15108" max="15108" width="8.88671875" style="810" hidden="1" customWidth="1"/>
    <col min="15109" max="15109" width="9" style="810" customWidth="1"/>
    <col min="15110" max="15110" width="9.21875" style="810" bestFit="1" customWidth="1"/>
    <col min="15111" max="15360" width="9" style="810" customWidth="1"/>
    <col min="15361" max="15361" width="9.109375" style="810" bestFit="1" customWidth="1"/>
    <col min="15362" max="15362" width="9.21875" style="810" bestFit="1" customWidth="1"/>
    <col min="15363" max="15363" width="9" style="810" customWidth="1"/>
    <col min="15364" max="15364" width="8.88671875" style="810" hidden="1" customWidth="1"/>
    <col min="15365" max="15365" width="9" style="810" customWidth="1"/>
    <col min="15366" max="15366" width="9.21875" style="810" bestFit="1" customWidth="1"/>
    <col min="15367" max="15616" width="9" style="810" customWidth="1"/>
    <col min="15617" max="15617" width="9.109375" style="810" bestFit="1" customWidth="1"/>
    <col min="15618" max="15618" width="9.21875" style="810" bestFit="1" customWidth="1"/>
    <col min="15619" max="15619" width="9" style="810" customWidth="1"/>
    <col min="15620" max="15620" width="8.88671875" style="810" hidden="1" customWidth="1"/>
    <col min="15621" max="15621" width="9" style="810" customWidth="1"/>
    <col min="15622" max="15622" width="9.21875" style="810" bestFit="1" customWidth="1"/>
    <col min="15623" max="15872" width="9" style="810" customWidth="1"/>
    <col min="15873" max="15873" width="9.109375" style="810" bestFit="1" customWidth="1"/>
    <col min="15874" max="15874" width="9.21875" style="810" bestFit="1" customWidth="1"/>
    <col min="15875" max="15875" width="9" style="810" customWidth="1"/>
    <col min="15876" max="15876" width="8.88671875" style="810" hidden="1" customWidth="1"/>
    <col min="15877" max="15877" width="9" style="810" customWidth="1"/>
    <col min="15878" max="15878" width="9.21875" style="810" bestFit="1" customWidth="1"/>
    <col min="15879" max="16128" width="9" style="810" customWidth="1"/>
    <col min="16129" max="16129" width="9.109375" style="810" bestFit="1" customWidth="1"/>
    <col min="16130" max="16130" width="9.21875" style="810" bestFit="1" customWidth="1"/>
    <col min="16131" max="16131" width="9" style="810" customWidth="1"/>
    <col min="16132" max="16132" width="8.88671875" style="810" hidden="1" customWidth="1"/>
    <col min="16133" max="16133" width="9" style="810" customWidth="1"/>
    <col min="16134" max="16134" width="9.21875" style="810" bestFit="1" customWidth="1"/>
    <col min="16135" max="16384" width="9" style="810" customWidth="1"/>
  </cols>
  <sheetData>
    <row r="1" spans="1:13" ht="13.95">
      <c r="A1" s="808" t="s">
        <v>453</v>
      </c>
      <c r="F1" s="855" t="s">
        <v>18</v>
      </c>
      <c r="H1" s="810" t="s">
        <v>232</v>
      </c>
      <c r="J1" s="886"/>
      <c r="M1" s="905" t="s">
        <v>18</v>
      </c>
    </row>
    <row r="2" spans="1:13" s="811" customFormat="1">
      <c r="A2" s="812" t="s">
        <v>227</v>
      </c>
      <c r="B2" s="827" t="s">
        <v>210</v>
      </c>
      <c r="C2" s="837" t="s">
        <v>24</v>
      </c>
      <c r="D2" s="827"/>
      <c r="E2" s="847" t="s">
        <v>231</v>
      </c>
      <c r="F2" s="856" t="s">
        <v>175</v>
      </c>
      <c r="H2" s="861" t="s">
        <v>227</v>
      </c>
      <c r="I2" s="876" t="s">
        <v>210</v>
      </c>
      <c r="J2" s="887" t="s">
        <v>24</v>
      </c>
      <c r="K2" s="876"/>
      <c r="L2" s="897" t="s">
        <v>231</v>
      </c>
      <c r="M2" s="906" t="s">
        <v>175</v>
      </c>
    </row>
    <row r="3" spans="1:13" s="811" customFormat="1">
      <c r="A3" s="813">
        <f>積算書!AI19</f>
        <v>0</v>
      </c>
      <c r="B3" s="828" t="e">
        <f>LOOKUP(A3,A14:A84,B14:B84)</f>
        <v>#N/A</v>
      </c>
      <c r="C3" s="838" t="s">
        <v>230</v>
      </c>
      <c r="D3" s="829"/>
      <c r="E3" s="848" t="e">
        <f>LOOKUP(A3,A14:A84,E14:E84)</f>
        <v>#N/A</v>
      </c>
      <c r="F3" s="857" t="e">
        <f>B3+E3</f>
        <v>#N/A</v>
      </c>
      <c r="H3" s="862">
        <f>積算書!AI19</f>
        <v>0</v>
      </c>
      <c r="I3" s="877" t="e">
        <f>LOOKUP(H3,H14:H84,I14:I84)</f>
        <v>#N/A</v>
      </c>
      <c r="J3" s="888" t="s">
        <v>230</v>
      </c>
      <c r="K3" s="878"/>
      <c r="L3" s="898" t="e">
        <f>LOOKUP(H3,H14:H84,L14:L84)</f>
        <v>#N/A</v>
      </c>
      <c r="M3" s="907" t="e">
        <f>I3+L3</f>
        <v>#N/A</v>
      </c>
    </row>
    <row r="4" spans="1:13" s="811" customFormat="1">
      <c r="A4" s="814" t="s">
        <v>217</v>
      </c>
      <c r="B4" s="825"/>
      <c r="C4" s="821"/>
      <c r="D4" s="825"/>
      <c r="E4" s="833"/>
      <c r="F4" s="858"/>
      <c r="H4" s="863" t="s">
        <v>217</v>
      </c>
      <c r="I4" s="874"/>
      <c r="J4" s="870"/>
      <c r="K4" s="874"/>
      <c r="L4" s="882"/>
      <c r="M4" s="908"/>
    </row>
    <row r="5" spans="1:13" s="811" customFormat="1">
      <c r="A5" s="815"/>
      <c r="B5" s="829"/>
      <c r="C5" s="838"/>
      <c r="D5" s="829"/>
      <c r="E5" s="849"/>
      <c r="F5" s="859"/>
      <c r="H5" s="864"/>
      <c r="I5" s="878"/>
      <c r="J5" s="888"/>
      <c r="K5" s="878"/>
      <c r="L5" s="899"/>
      <c r="M5" s="909"/>
    </row>
    <row r="6" spans="1:13" s="811" customFormat="1">
      <c r="A6" s="815"/>
      <c r="B6" s="829"/>
      <c r="C6" s="838"/>
      <c r="D6" s="829"/>
      <c r="E6" s="849"/>
      <c r="F6" s="859"/>
      <c r="H6" s="864"/>
      <c r="I6" s="878"/>
      <c r="J6" s="888"/>
      <c r="K6" s="878"/>
      <c r="L6" s="899"/>
      <c r="M6" s="909"/>
    </row>
    <row r="7" spans="1:13" ht="13.95">
      <c r="A7" s="816">
        <f>A3</f>
        <v>0</v>
      </c>
      <c r="B7" s="830" t="e">
        <f>LOOKUP(A7,A14:A84,B14:B84)</f>
        <v>#N/A</v>
      </c>
      <c r="C7" s="839" t="s">
        <v>230</v>
      </c>
      <c r="D7" s="830"/>
      <c r="E7" s="830" t="e">
        <f>LOOKUP(A7,A14:A84,E14:E84)</f>
        <v>#N/A</v>
      </c>
      <c r="F7" s="860" t="e">
        <f>B7+E7</f>
        <v>#N/A</v>
      </c>
      <c r="H7" s="865">
        <f>H3</f>
        <v>0</v>
      </c>
      <c r="I7" s="879" t="e">
        <f>LOOKUP(H7,H14:H84,I14:I84)</f>
        <v>#N/A</v>
      </c>
      <c r="J7" s="889" t="s">
        <v>230</v>
      </c>
      <c r="K7" s="879"/>
      <c r="L7" s="879" t="e">
        <f>LOOKUP(H7,H14:H84,L14:L84)</f>
        <v>#N/A</v>
      </c>
      <c r="M7" s="910" t="e">
        <f>I7+L7</f>
        <v>#N/A</v>
      </c>
    </row>
    <row r="8" spans="1:13">
      <c r="J8" s="886"/>
    </row>
    <row r="9" spans="1:13">
      <c r="A9" s="817" t="s">
        <v>26</v>
      </c>
      <c r="B9" s="817"/>
      <c r="D9" s="817"/>
      <c r="E9" s="817"/>
      <c r="F9" s="817"/>
      <c r="H9" s="866" t="s">
        <v>26</v>
      </c>
      <c r="I9" s="866"/>
      <c r="J9" s="886"/>
      <c r="K9" s="866"/>
      <c r="L9" s="866"/>
      <c r="M9" s="866"/>
    </row>
    <row r="10" spans="1:13">
      <c r="A10" s="817" t="s">
        <v>145</v>
      </c>
      <c r="B10" s="817"/>
      <c r="D10" s="817"/>
      <c r="E10" s="817"/>
      <c r="F10" s="817"/>
      <c r="H10" s="866" t="s">
        <v>145</v>
      </c>
      <c r="I10" s="866"/>
      <c r="J10" s="886"/>
      <c r="K10" s="866"/>
      <c r="L10" s="866"/>
      <c r="M10" s="866"/>
    </row>
    <row r="11" spans="1:13">
      <c r="A11" s="817" t="s">
        <v>229</v>
      </c>
      <c r="B11" s="817"/>
      <c r="D11" s="817"/>
      <c r="E11" s="817"/>
      <c r="F11" s="817"/>
      <c r="H11" s="866" t="s">
        <v>229</v>
      </c>
      <c r="I11" s="866"/>
      <c r="J11" s="886"/>
      <c r="K11" s="866"/>
      <c r="L11" s="866"/>
      <c r="M11" s="866"/>
    </row>
    <row r="12" spans="1:13" ht="13.5" customHeight="1">
      <c r="A12" s="818" t="s">
        <v>227</v>
      </c>
      <c r="B12" s="831" t="s">
        <v>222</v>
      </c>
      <c r="C12" s="840"/>
      <c r="D12" s="832"/>
      <c r="E12" s="850" t="s">
        <v>221</v>
      </c>
      <c r="F12" s="818" t="s">
        <v>175</v>
      </c>
      <c r="H12" s="867" t="s">
        <v>227</v>
      </c>
      <c r="I12" s="880" t="s">
        <v>222</v>
      </c>
      <c r="J12" s="890"/>
      <c r="K12" s="881"/>
      <c r="L12" s="900" t="s">
        <v>221</v>
      </c>
      <c r="M12" s="867" t="s">
        <v>175</v>
      </c>
    </row>
    <row r="13" spans="1:13" s="811" customFormat="1">
      <c r="A13" s="819"/>
      <c r="B13" s="832" t="s">
        <v>210</v>
      </c>
      <c r="C13" s="821" t="s">
        <v>24</v>
      </c>
      <c r="D13" s="831" t="s">
        <v>35</v>
      </c>
      <c r="E13" s="851"/>
      <c r="F13" s="819"/>
      <c r="H13" s="868"/>
      <c r="I13" s="881" t="s">
        <v>210</v>
      </c>
      <c r="J13" s="870" t="s">
        <v>24</v>
      </c>
      <c r="K13" s="880" t="s">
        <v>172</v>
      </c>
      <c r="L13" s="901"/>
      <c r="M13" s="868"/>
    </row>
    <row r="14" spans="1:13" ht="15" customHeight="1">
      <c r="A14" s="820">
        <v>10</v>
      </c>
      <c r="B14" s="820">
        <f t="shared" ref="B14:B23" si="0">D14-(19-A14)*30000</f>
        <v>4345000</v>
      </c>
      <c r="C14" s="841" t="s">
        <v>362</v>
      </c>
      <c r="D14" s="820">
        <v>4615000</v>
      </c>
      <c r="E14" s="820">
        <v>697000</v>
      </c>
      <c r="F14" s="820">
        <f t="shared" ref="F14:F77" si="1">B14+E14</f>
        <v>5042000</v>
      </c>
      <c r="H14" s="869">
        <v>10</v>
      </c>
      <c r="I14" s="869">
        <f t="shared" ref="I14:I23" si="2">K14-(19-H14)*30000</f>
        <v>2524000</v>
      </c>
      <c r="J14" s="891" t="s">
        <v>354</v>
      </c>
      <c r="K14" s="869">
        <v>2794000</v>
      </c>
      <c r="L14" s="869">
        <v>697000</v>
      </c>
      <c r="M14" s="869">
        <f t="shared" ref="M14:M77" si="3">I14+L14</f>
        <v>3221000</v>
      </c>
    </row>
    <row r="15" spans="1:13" ht="15" customHeight="1">
      <c r="A15" s="820">
        <v>11</v>
      </c>
      <c r="B15" s="820">
        <f t="shared" si="0"/>
        <v>4375000</v>
      </c>
      <c r="C15" s="841"/>
      <c r="D15" s="820">
        <f t="shared" ref="D15:E23" si="4">D$14</f>
        <v>4615000</v>
      </c>
      <c r="E15" s="820">
        <f t="shared" si="4"/>
        <v>697000</v>
      </c>
      <c r="F15" s="820">
        <f t="shared" si="1"/>
        <v>5072000</v>
      </c>
      <c r="H15" s="869">
        <v>11</v>
      </c>
      <c r="I15" s="869">
        <f t="shared" si="2"/>
        <v>2554000</v>
      </c>
      <c r="J15" s="891"/>
      <c r="K15" s="869">
        <f t="shared" ref="K15:L23" si="5">K$14</f>
        <v>2794000</v>
      </c>
      <c r="L15" s="869">
        <f t="shared" si="5"/>
        <v>697000</v>
      </c>
      <c r="M15" s="869">
        <f t="shared" si="3"/>
        <v>3251000</v>
      </c>
    </row>
    <row r="16" spans="1:13" ht="15" customHeight="1">
      <c r="A16" s="820">
        <v>12</v>
      </c>
      <c r="B16" s="820">
        <f t="shared" si="0"/>
        <v>4405000</v>
      </c>
      <c r="C16" s="841"/>
      <c r="D16" s="820">
        <f t="shared" si="4"/>
        <v>4615000</v>
      </c>
      <c r="E16" s="820">
        <f t="shared" si="4"/>
        <v>697000</v>
      </c>
      <c r="F16" s="820">
        <f t="shared" si="1"/>
        <v>5102000</v>
      </c>
      <c r="H16" s="869">
        <v>12</v>
      </c>
      <c r="I16" s="869">
        <f t="shared" si="2"/>
        <v>2584000</v>
      </c>
      <c r="J16" s="891"/>
      <c r="K16" s="869">
        <f t="shared" si="5"/>
        <v>2794000</v>
      </c>
      <c r="L16" s="869">
        <f t="shared" si="5"/>
        <v>697000</v>
      </c>
      <c r="M16" s="869">
        <f t="shared" si="3"/>
        <v>3281000</v>
      </c>
    </row>
    <row r="17" spans="1:13" ht="15" customHeight="1">
      <c r="A17" s="820">
        <v>13</v>
      </c>
      <c r="B17" s="820">
        <f t="shared" si="0"/>
        <v>4435000</v>
      </c>
      <c r="C17" s="841"/>
      <c r="D17" s="820">
        <f t="shared" si="4"/>
        <v>4615000</v>
      </c>
      <c r="E17" s="820">
        <f t="shared" si="4"/>
        <v>697000</v>
      </c>
      <c r="F17" s="820">
        <f t="shared" si="1"/>
        <v>5132000</v>
      </c>
      <c r="H17" s="869">
        <v>13</v>
      </c>
      <c r="I17" s="869">
        <f t="shared" si="2"/>
        <v>2614000</v>
      </c>
      <c r="J17" s="891"/>
      <c r="K17" s="869">
        <f t="shared" si="5"/>
        <v>2794000</v>
      </c>
      <c r="L17" s="869">
        <f t="shared" si="5"/>
        <v>697000</v>
      </c>
      <c r="M17" s="869">
        <f t="shared" si="3"/>
        <v>3311000</v>
      </c>
    </row>
    <row r="18" spans="1:13" ht="15" customHeight="1">
      <c r="A18" s="820">
        <v>14</v>
      </c>
      <c r="B18" s="820">
        <f t="shared" si="0"/>
        <v>4465000</v>
      </c>
      <c r="C18" s="841"/>
      <c r="D18" s="820">
        <f t="shared" si="4"/>
        <v>4615000</v>
      </c>
      <c r="E18" s="820">
        <f t="shared" si="4"/>
        <v>697000</v>
      </c>
      <c r="F18" s="820">
        <f t="shared" si="1"/>
        <v>5162000</v>
      </c>
      <c r="H18" s="869">
        <v>14</v>
      </c>
      <c r="I18" s="869">
        <f t="shared" si="2"/>
        <v>2644000</v>
      </c>
      <c r="J18" s="891"/>
      <c r="K18" s="869">
        <f t="shared" si="5"/>
        <v>2794000</v>
      </c>
      <c r="L18" s="869">
        <f t="shared" si="5"/>
        <v>697000</v>
      </c>
      <c r="M18" s="869">
        <f t="shared" si="3"/>
        <v>3341000</v>
      </c>
    </row>
    <row r="19" spans="1:13" ht="15" customHeight="1">
      <c r="A19" s="820">
        <v>15</v>
      </c>
      <c r="B19" s="820">
        <f t="shared" si="0"/>
        <v>4495000</v>
      </c>
      <c r="C19" s="841"/>
      <c r="D19" s="820">
        <f t="shared" si="4"/>
        <v>4615000</v>
      </c>
      <c r="E19" s="820">
        <f t="shared" si="4"/>
        <v>697000</v>
      </c>
      <c r="F19" s="820">
        <f t="shared" si="1"/>
        <v>5192000</v>
      </c>
      <c r="H19" s="869">
        <v>15</v>
      </c>
      <c r="I19" s="869">
        <f t="shared" si="2"/>
        <v>2674000</v>
      </c>
      <c r="J19" s="891"/>
      <c r="K19" s="869">
        <f t="shared" si="5"/>
        <v>2794000</v>
      </c>
      <c r="L19" s="869">
        <f t="shared" si="5"/>
        <v>697000</v>
      </c>
      <c r="M19" s="869">
        <f t="shared" si="3"/>
        <v>3371000</v>
      </c>
    </row>
    <row r="20" spans="1:13" ht="15" customHeight="1">
      <c r="A20" s="820">
        <v>16</v>
      </c>
      <c r="B20" s="820">
        <f t="shared" si="0"/>
        <v>4525000</v>
      </c>
      <c r="C20" s="841"/>
      <c r="D20" s="820">
        <f t="shared" si="4"/>
        <v>4615000</v>
      </c>
      <c r="E20" s="820">
        <f t="shared" si="4"/>
        <v>697000</v>
      </c>
      <c r="F20" s="820">
        <f t="shared" si="1"/>
        <v>5222000</v>
      </c>
      <c r="H20" s="869">
        <v>16</v>
      </c>
      <c r="I20" s="869">
        <f t="shared" si="2"/>
        <v>2704000</v>
      </c>
      <c r="J20" s="891"/>
      <c r="K20" s="869">
        <f t="shared" si="5"/>
        <v>2794000</v>
      </c>
      <c r="L20" s="869">
        <f t="shared" si="5"/>
        <v>697000</v>
      </c>
      <c r="M20" s="869">
        <f t="shared" si="3"/>
        <v>3401000</v>
      </c>
    </row>
    <row r="21" spans="1:13" ht="15" customHeight="1">
      <c r="A21" s="820">
        <v>17</v>
      </c>
      <c r="B21" s="820">
        <f t="shared" si="0"/>
        <v>4555000</v>
      </c>
      <c r="C21" s="841"/>
      <c r="D21" s="820">
        <f t="shared" si="4"/>
        <v>4615000</v>
      </c>
      <c r="E21" s="820">
        <f t="shared" si="4"/>
        <v>697000</v>
      </c>
      <c r="F21" s="820">
        <f t="shared" si="1"/>
        <v>5252000</v>
      </c>
      <c r="H21" s="869">
        <v>17</v>
      </c>
      <c r="I21" s="869">
        <f t="shared" si="2"/>
        <v>2734000</v>
      </c>
      <c r="J21" s="891"/>
      <c r="K21" s="869">
        <f t="shared" si="5"/>
        <v>2794000</v>
      </c>
      <c r="L21" s="869">
        <f t="shared" si="5"/>
        <v>697000</v>
      </c>
      <c r="M21" s="869">
        <f t="shared" si="3"/>
        <v>3431000</v>
      </c>
    </row>
    <row r="22" spans="1:13" ht="15" customHeight="1">
      <c r="A22" s="820">
        <v>18</v>
      </c>
      <c r="B22" s="820">
        <f t="shared" si="0"/>
        <v>4585000</v>
      </c>
      <c r="C22" s="841"/>
      <c r="D22" s="820">
        <f t="shared" si="4"/>
        <v>4615000</v>
      </c>
      <c r="E22" s="820">
        <f t="shared" si="4"/>
        <v>697000</v>
      </c>
      <c r="F22" s="820">
        <f t="shared" si="1"/>
        <v>5282000</v>
      </c>
      <c r="H22" s="869">
        <v>18</v>
      </c>
      <c r="I22" s="869">
        <f t="shared" si="2"/>
        <v>2764000</v>
      </c>
      <c r="J22" s="891"/>
      <c r="K22" s="869">
        <f t="shared" si="5"/>
        <v>2794000</v>
      </c>
      <c r="L22" s="869">
        <f t="shared" si="5"/>
        <v>697000</v>
      </c>
      <c r="M22" s="869">
        <f t="shared" si="3"/>
        <v>3461000</v>
      </c>
    </row>
    <row r="23" spans="1:13" ht="15" customHeight="1">
      <c r="A23" s="820">
        <v>19</v>
      </c>
      <c r="B23" s="820">
        <f t="shared" si="0"/>
        <v>4615000</v>
      </c>
      <c r="C23" s="841"/>
      <c r="D23" s="820">
        <f t="shared" si="4"/>
        <v>4615000</v>
      </c>
      <c r="E23" s="820">
        <f t="shared" si="4"/>
        <v>697000</v>
      </c>
      <c r="F23" s="820">
        <f t="shared" si="1"/>
        <v>5312000</v>
      </c>
      <c r="H23" s="869">
        <v>19</v>
      </c>
      <c r="I23" s="869">
        <f t="shared" si="2"/>
        <v>2794000</v>
      </c>
      <c r="J23" s="891"/>
      <c r="K23" s="869">
        <f t="shared" si="5"/>
        <v>2794000</v>
      </c>
      <c r="L23" s="869">
        <f t="shared" si="5"/>
        <v>697000</v>
      </c>
      <c r="M23" s="869">
        <f t="shared" si="3"/>
        <v>3491000</v>
      </c>
    </row>
    <row r="24" spans="1:13" ht="15" customHeight="1">
      <c r="A24" s="820">
        <v>20</v>
      </c>
      <c r="B24" s="820">
        <f t="shared" ref="B24:B39" si="6">D24-(36-A24)*27000</f>
        <v>6507000</v>
      </c>
      <c r="C24" s="841" t="s">
        <v>132</v>
      </c>
      <c r="D24" s="820">
        <v>6939000</v>
      </c>
      <c r="E24" s="820"/>
      <c r="F24" s="820">
        <f t="shared" si="1"/>
        <v>6507000</v>
      </c>
      <c r="H24" s="869">
        <v>20</v>
      </c>
      <c r="I24" s="869">
        <f t="shared" ref="I24:I39" si="7">K24-(36-H24)*27000</f>
        <v>4685000</v>
      </c>
      <c r="J24" s="891" t="s">
        <v>355</v>
      </c>
      <c r="K24" s="869">
        <v>5117000</v>
      </c>
      <c r="L24" s="869"/>
      <c r="M24" s="869">
        <f t="shared" si="3"/>
        <v>4685000</v>
      </c>
    </row>
    <row r="25" spans="1:13" ht="15" customHeight="1">
      <c r="A25" s="820">
        <v>21</v>
      </c>
      <c r="B25" s="820">
        <f t="shared" si="6"/>
        <v>6534000</v>
      </c>
      <c r="C25" s="841"/>
      <c r="D25" s="820">
        <f t="shared" ref="D25:D74" si="8">D$24</f>
        <v>6939000</v>
      </c>
      <c r="E25" s="820"/>
      <c r="F25" s="820">
        <f t="shared" si="1"/>
        <v>6534000</v>
      </c>
      <c r="H25" s="869">
        <v>21</v>
      </c>
      <c r="I25" s="869">
        <f t="shared" si="7"/>
        <v>4712000</v>
      </c>
      <c r="J25" s="891"/>
      <c r="K25" s="869">
        <f t="shared" ref="K25:K74" si="9">K$24</f>
        <v>5117000</v>
      </c>
      <c r="L25" s="869"/>
      <c r="M25" s="869">
        <f t="shared" si="3"/>
        <v>4712000</v>
      </c>
    </row>
    <row r="26" spans="1:13" ht="15" customHeight="1">
      <c r="A26" s="820">
        <v>22</v>
      </c>
      <c r="B26" s="820">
        <f t="shared" si="6"/>
        <v>6561000</v>
      </c>
      <c r="C26" s="841"/>
      <c r="D26" s="820">
        <f t="shared" si="8"/>
        <v>6939000</v>
      </c>
      <c r="E26" s="820"/>
      <c r="F26" s="820">
        <f t="shared" si="1"/>
        <v>6561000</v>
      </c>
      <c r="H26" s="869">
        <v>22</v>
      </c>
      <c r="I26" s="869">
        <f t="shared" si="7"/>
        <v>4739000</v>
      </c>
      <c r="J26" s="891"/>
      <c r="K26" s="869">
        <f t="shared" si="9"/>
        <v>5117000</v>
      </c>
      <c r="L26" s="869"/>
      <c r="M26" s="869">
        <f t="shared" si="3"/>
        <v>4739000</v>
      </c>
    </row>
    <row r="27" spans="1:13" ht="15" customHeight="1">
      <c r="A27" s="820">
        <v>23</v>
      </c>
      <c r="B27" s="820">
        <f t="shared" si="6"/>
        <v>6588000</v>
      </c>
      <c r="C27" s="841"/>
      <c r="D27" s="820">
        <f t="shared" si="8"/>
        <v>6939000</v>
      </c>
      <c r="E27" s="820"/>
      <c r="F27" s="820">
        <f t="shared" si="1"/>
        <v>6588000</v>
      </c>
      <c r="H27" s="869">
        <v>23</v>
      </c>
      <c r="I27" s="869">
        <f t="shared" si="7"/>
        <v>4766000</v>
      </c>
      <c r="J27" s="891"/>
      <c r="K27" s="869">
        <f t="shared" si="9"/>
        <v>5117000</v>
      </c>
      <c r="L27" s="869"/>
      <c r="M27" s="869">
        <f t="shared" si="3"/>
        <v>4766000</v>
      </c>
    </row>
    <row r="28" spans="1:13" ht="15" customHeight="1">
      <c r="A28" s="820">
        <v>24</v>
      </c>
      <c r="B28" s="820">
        <f t="shared" si="6"/>
        <v>6615000</v>
      </c>
      <c r="C28" s="841"/>
      <c r="D28" s="820">
        <f t="shared" si="8"/>
        <v>6939000</v>
      </c>
      <c r="E28" s="820"/>
      <c r="F28" s="820">
        <f t="shared" si="1"/>
        <v>6615000</v>
      </c>
      <c r="H28" s="869">
        <v>24</v>
      </c>
      <c r="I28" s="869">
        <f t="shared" si="7"/>
        <v>4793000</v>
      </c>
      <c r="J28" s="891"/>
      <c r="K28" s="869">
        <f t="shared" si="9"/>
        <v>5117000</v>
      </c>
      <c r="L28" s="869"/>
      <c r="M28" s="869">
        <f t="shared" si="3"/>
        <v>4793000</v>
      </c>
    </row>
    <row r="29" spans="1:13" ht="15" customHeight="1">
      <c r="A29" s="820">
        <v>25</v>
      </c>
      <c r="B29" s="820">
        <f t="shared" si="6"/>
        <v>6642000</v>
      </c>
      <c r="C29" s="841"/>
      <c r="D29" s="820">
        <f t="shared" si="8"/>
        <v>6939000</v>
      </c>
      <c r="E29" s="820"/>
      <c r="F29" s="820">
        <f t="shared" si="1"/>
        <v>6642000</v>
      </c>
      <c r="H29" s="869">
        <v>25</v>
      </c>
      <c r="I29" s="869">
        <f t="shared" si="7"/>
        <v>4820000</v>
      </c>
      <c r="J29" s="891"/>
      <c r="K29" s="869">
        <f t="shared" si="9"/>
        <v>5117000</v>
      </c>
      <c r="L29" s="869"/>
      <c r="M29" s="869">
        <f t="shared" si="3"/>
        <v>4820000</v>
      </c>
    </row>
    <row r="30" spans="1:13" ht="15" customHeight="1">
      <c r="A30" s="820">
        <v>26</v>
      </c>
      <c r="B30" s="820">
        <f t="shared" si="6"/>
        <v>6669000</v>
      </c>
      <c r="C30" s="841"/>
      <c r="D30" s="820">
        <f t="shared" si="8"/>
        <v>6939000</v>
      </c>
      <c r="E30" s="820"/>
      <c r="F30" s="820">
        <f t="shared" si="1"/>
        <v>6669000</v>
      </c>
      <c r="H30" s="869">
        <v>26</v>
      </c>
      <c r="I30" s="869">
        <f t="shared" si="7"/>
        <v>4847000</v>
      </c>
      <c r="J30" s="891"/>
      <c r="K30" s="869">
        <f t="shared" si="9"/>
        <v>5117000</v>
      </c>
      <c r="L30" s="869"/>
      <c r="M30" s="869">
        <f t="shared" si="3"/>
        <v>4847000</v>
      </c>
    </row>
    <row r="31" spans="1:13" ht="15" customHeight="1">
      <c r="A31" s="820">
        <v>27</v>
      </c>
      <c r="B31" s="820">
        <f t="shared" si="6"/>
        <v>6696000</v>
      </c>
      <c r="C31" s="841"/>
      <c r="D31" s="820">
        <f t="shared" si="8"/>
        <v>6939000</v>
      </c>
      <c r="E31" s="820"/>
      <c r="F31" s="820">
        <f t="shared" si="1"/>
        <v>6696000</v>
      </c>
      <c r="H31" s="869">
        <v>27</v>
      </c>
      <c r="I31" s="869">
        <f t="shared" si="7"/>
        <v>4874000</v>
      </c>
      <c r="J31" s="891"/>
      <c r="K31" s="869">
        <f t="shared" si="9"/>
        <v>5117000</v>
      </c>
      <c r="L31" s="869"/>
      <c r="M31" s="869">
        <f t="shared" si="3"/>
        <v>4874000</v>
      </c>
    </row>
    <row r="32" spans="1:13" ht="15" customHeight="1">
      <c r="A32" s="820">
        <v>28</v>
      </c>
      <c r="B32" s="820">
        <f t="shared" si="6"/>
        <v>6723000</v>
      </c>
      <c r="C32" s="841"/>
      <c r="D32" s="820">
        <f t="shared" si="8"/>
        <v>6939000</v>
      </c>
      <c r="E32" s="820"/>
      <c r="F32" s="820">
        <f t="shared" si="1"/>
        <v>6723000</v>
      </c>
      <c r="H32" s="869">
        <v>28</v>
      </c>
      <c r="I32" s="869">
        <f t="shared" si="7"/>
        <v>4901000</v>
      </c>
      <c r="J32" s="891"/>
      <c r="K32" s="869">
        <f t="shared" si="9"/>
        <v>5117000</v>
      </c>
      <c r="L32" s="869"/>
      <c r="M32" s="869">
        <f t="shared" si="3"/>
        <v>4901000</v>
      </c>
    </row>
    <row r="33" spans="1:13" ht="15" customHeight="1">
      <c r="A33" s="820">
        <v>29</v>
      </c>
      <c r="B33" s="820">
        <f t="shared" si="6"/>
        <v>6750000</v>
      </c>
      <c r="C33" s="841"/>
      <c r="D33" s="820">
        <f t="shared" si="8"/>
        <v>6939000</v>
      </c>
      <c r="E33" s="820"/>
      <c r="F33" s="820">
        <f t="shared" si="1"/>
        <v>6750000</v>
      </c>
      <c r="H33" s="869">
        <v>29</v>
      </c>
      <c r="I33" s="869">
        <f t="shared" si="7"/>
        <v>4928000</v>
      </c>
      <c r="J33" s="891"/>
      <c r="K33" s="869">
        <f t="shared" si="9"/>
        <v>5117000</v>
      </c>
      <c r="L33" s="869"/>
      <c r="M33" s="869">
        <f t="shared" si="3"/>
        <v>4928000</v>
      </c>
    </row>
    <row r="34" spans="1:13" ht="15" customHeight="1">
      <c r="A34" s="820">
        <v>30</v>
      </c>
      <c r="B34" s="820">
        <f t="shared" si="6"/>
        <v>6777000</v>
      </c>
      <c r="C34" s="841"/>
      <c r="D34" s="820">
        <f t="shared" si="8"/>
        <v>6939000</v>
      </c>
      <c r="E34" s="820"/>
      <c r="F34" s="820">
        <f t="shared" si="1"/>
        <v>6777000</v>
      </c>
      <c r="H34" s="869">
        <v>30</v>
      </c>
      <c r="I34" s="869">
        <f t="shared" si="7"/>
        <v>4955000</v>
      </c>
      <c r="J34" s="891"/>
      <c r="K34" s="869">
        <f t="shared" si="9"/>
        <v>5117000</v>
      </c>
      <c r="L34" s="869"/>
      <c r="M34" s="869">
        <f t="shared" si="3"/>
        <v>4955000</v>
      </c>
    </row>
    <row r="35" spans="1:13" ht="15" customHeight="1">
      <c r="A35" s="820">
        <v>31</v>
      </c>
      <c r="B35" s="820">
        <f t="shared" si="6"/>
        <v>6804000</v>
      </c>
      <c r="C35" s="841"/>
      <c r="D35" s="820">
        <f t="shared" si="8"/>
        <v>6939000</v>
      </c>
      <c r="E35" s="820"/>
      <c r="F35" s="820">
        <f t="shared" si="1"/>
        <v>6804000</v>
      </c>
      <c r="H35" s="869">
        <v>31</v>
      </c>
      <c r="I35" s="869">
        <f t="shared" si="7"/>
        <v>4982000</v>
      </c>
      <c r="J35" s="891"/>
      <c r="K35" s="869">
        <f t="shared" si="9"/>
        <v>5117000</v>
      </c>
      <c r="L35" s="869"/>
      <c r="M35" s="869">
        <f t="shared" si="3"/>
        <v>4982000</v>
      </c>
    </row>
    <row r="36" spans="1:13" ht="15" customHeight="1">
      <c r="A36" s="820">
        <v>32</v>
      </c>
      <c r="B36" s="820">
        <f t="shared" si="6"/>
        <v>6831000</v>
      </c>
      <c r="C36" s="841"/>
      <c r="D36" s="820">
        <f t="shared" si="8"/>
        <v>6939000</v>
      </c>
      <c r="E36" s="820"/>
      <c r="F36" s="820">
        <f t="shared" si="1"/>
        <v>6831000</v>
      </c>
      <c r="H36" s="869">
        <v>32</v>
      </c>
      <c r="I36" s="869">
        <f t="shared" si="7"/>
        <v>5009000</v>
      </c>
      <c r="J36" s="891"/>
      <c r="K36" s="869">
        <f t="shared" si="9"/>
        <v>5117000</v>
      </c>
      <c r="L36" s="869"/>
      <c r="M36" s="869">
        <f t="shared" si="3"/>
        <v>5009000</v>
      </c>
    </row>
    <row r="37" spans="1:13" ht="15" customHeight="1">
      <c r="A37" s="820">
        <v>33</v>
      </c>
      <c r="B37" s="820">
        <f t="shared" si="6"/>
        <v>6858000</v>
      </c>
      <c r="C37" s="841"/>
      <c r="D37" s="820">
        <f t="shared" si="8"/>
        <v>6939000</v>
      </c>
      <c r="E37" s="820"/>
      <c r="F37" s="820">
        <f t="shared" si="1"/>
        <v>6858000</v>
      </c>
      <c r="H37" s="869">
        <v>33</v>
      </c>
      <c r="I37" s="869">
        <f t="shared" si="7"/>
        <v>5036000</v>
      </c>
      <c r="J37" s="891"/>
      <c r="K37" s="869">
        <f t="shared" si="9"/>
        <v>5117000</v>
      </c>
      <c r="L37" s="869"/>
      <c r="M37" s="869">
        <f t="shared" si="3"/>
        <v>5036000</v>
      </c>
    </row>
    <row r="38" spans="1:13" ht="15" customHeight="1">
      <c r="A38" s="820">
        <v>34</v>
      </c>
      <c r="B38" s="820">
        <f t="shared" si="6"/>
        <v>6885000</v>
      </c>
      <c r="C38" s="841"/>
      <c r="D38" s="820">
        <f t="shared" si="8"/>
        <v>6939000</v>
      </c>
      <c r="E38" s="820"/>
      <c r="F38" s="820">
        <f t="shared" si="1"/>
        <v>6885000</v>
      </c>
      <c r="H38" s="869">
        <v>34</v>
      </c>
      <c r="I38" s="869">
        <f t="shared" si="7"/>
        <v>5063000</v>
      </c>
      <c r="J38" s="891"/>
      <c r="K38" s="869">
        <f t="shared" si="9"/>
        <v>5117000</v>
      </c>
      <c r="L38" s="869"/>
      <c r="M38" s="869">
        <f t="shared" si="3"/>
        <v>5063000</v>
      </c>
    </row>
    <row r="39" spans="1:13" ht="15" customHeight="1">
      <c r="A39" s="820">
        <v>35</v>
      </c>
      <c r="B39" s="820">
        <f t="shared" si="6"/>
        <v>6912000</v>
      </c>
      <c r="C39" s="841"/>
      <c r="D39" s="820">
        <f t="shared" si="8"/>
        <v>6939000</v>
      </c>
      <c r="E39" s="820"/>
      <c r="F39" s="820">
        <f t="shared" si="1"/>
        <v>6912000</v>
      </c>
      <c r="H39" s="869">
        <v>35</v>
      </c>
      <c r="I39" s="869">
        <f t="shared" si="7"/>
        <v>5090000</v>
      </c>
      <c r="J39" s="891"/>
      <c r="K39" s="869">
        <f t="shared" si="9"/>
        <v>5117000</v>
      </c>
      <c r="L39" s="869"/>
      <c r="M39" s="869">
        <f t="shared" si="3"/>
        <v>5090000</v>
      </c>
    </row>
    <row r="40" spans="1:13" ht="15" customHeight="1">
      <c r="A40" s="820">
        <v>36</v>
      </c>
      <c r="B40" s="820">
        <f t="shared" ref="B40:B49" si="10">D40</f>
        <v>6939000</v>
      </c>
      <c r="C40" s="841" t="s">
        <v>52</v>
      </c>
      <c r="D40" s="820">
        <f t="shared" si="8"/>
        <v>6939000</v>
      </c>
      <c r="E40" s="820"/>
      <c r="F40" s="820">
        <f t="shared" si="1"/>
        <v>6939000</v>
      </c>
      <c r="H40" s="869">
        <v>36</v>
      </c>
      <c r="I40" s="869">
        <f t="shared" ref="I40:I49" si="11">K40</f>
        <v>5117000</v>
      </c>
      <c r="J40" s="891" t="s">
        <v>220</v>
      </c>
      <c r="K40" s="869">
        <f t="shared" si="9"/>
        <v>5117000</v>
      </c>
      <c r="L40" s="869"/>
      <c r="M40" s="869">
        <f t="shared" si="3"/>
        <v>5117000</v>
      </c>
    </row>
    <row r="41" spans="1:13" ht="15" customHeight="1">
      <c r="A41" s="820">
        <v>37</v>
      </c>
      <c r="B41" s="820">
        <f t="shared" si="10"/>
        <v>6939000</v>
      </c>
      <c r="C41" s="841"/>
      <c r="D41" s="820">
        <f t="shared" si="8"/>
        <v>6939000</v>
      </c>
      <c r="E41" s="820"/>
      <c r="F41" s="820">
        <f t="shared" si="1"/>
        <v>6939000</v>
      </c>
      <c r="H41" s="869">
        <v>37</v>
      </c>
      <c r="I41" s="869">
        <f t="shared" si="11"/>
        <v>5117000</v>
      </c>
      <c r="J41" s="891"/>
      <c r="K41" s="869">
        <f t="shared" si="9"/>
        <v>5117000</v>
      </c>
      <c r="L41" s="869"/>
      <c r="M41" s="869">
        <f t="shared" si="3"/>
        <v>5117000</v>
      </c>
    </row>
    <row r="42" spans="1:13" ht="15" customHeight="1">
      <c r="A42" s="820">
        <v>38</v>
      </c>
      <c r="B42" s="820">
        <f t="shared" si="10"/>
        <v>6939000</v>
      </c>
      <c r="C42" s="841"/>
      <c r="D42" s="820">
        <f t="shared" si="8"/>
        <v>6939000</v>
      </c>
      <c r="E42" s="820"/>
      <c r="F42" s="820">
        <f t="shared" si="1"/>
        <v>6939000</v>
      </c>
      <c r="H42" s="869">
        <v>38</v>
      </c>
      <c r="I42" s="869">
        <f t="shared" si="11"/>
        <v>5117000</v>
      </c>
      <c r="J42" s="891"/>
      <c r="K42" s="869">
        <f t="shared" si="9"/>
        <v>5117000</v>
      </c>
      <c r="L42" s="869"/>
      <c r="M42" s="869">
        <f t="shared" si="3"/>
        <v>5117000</v>
      </c>
    </row>
    <row r="43" spans="1:13" ht="15" customHeight="1">
      <c r="A43" s="820">
        <v>39</v>
      </c>
      <c r="B43" s="820">
        <f t="shared" si="10"/>
        <v>6939000</v>
      </c>
      <c r="C43" s="841"/>
      <c r="D43" s="820">
        <f t="shared" si="8"/>
        <v>6939000</v>
      </c>
      <c r="E43" s="820"/>
      <c r="F43" s="820">
        <f t="shared" si="1"/>
        <v>6939000</v>
      </c>
      <c r="H43" s="869">
        <v>39</v>
      </c>
      <c r="I43" s="869">
        <f t="shared" si="11"/>
        <v>5117000</v>
      </c>
      <c r="J43" s="891"/>
      <c r="K43" s="869">
        <f t="shared" si="9"/>
        <v>5117000</v>
      </c>
      <c r="L43" s="869"/>
      <c r="M43" s="869">
        <f t="shared" si="3"/>
        <v>5117000</v>
      </c>
    </row>
    <row r="44" spans="1:13" ht="15" customHeight="1">
      <c r="A44" s="820">
        <v>40</v>
      </c>
      <c r="B44" s="820">
        <f t="shared" si="10"/>
        <v>6939000</v>
      </c>
      <c r="C44" s="841"/>
      <c r="D44" s="820">
        <f t="shared" si="8"/>
        <v>6939000</v>
      </c>
      <c r="E44" s="820"/>
      <c r="F44" s="820">
        <f t="shared" si="1"/>
        <v>6939000</v>
      </c>
      <c r="H44" s="869">
        <v>40</v>
      </c>
      <c r="I44" s="869">
        <f t="shared" si="11"/>
        <v>5117000</v>
      </c>
      <c r="J44" s="891"/>
      <c r="K44" s="869">
        <f t="shared" si="9"/>
        <v>5117000</v>
      </c>
      <c r="L44" s="869"/>
      <c r="M44" s="869">
        <f t="shared" si="3"/>
        <v>5117000</v>
      </c>
    </row>
    <row r="45" spans="1:13" ht="15" customHeight="1">
      <c r="A45" s="820">
        <v>41</v>
      </c>
      <c r="B45" s="820">
        <f t="shared" si="10"/>
        <v>6939000</v>
      </c>
      <c r="C45" s="841"/>
      <c r="D45" s="820">
        <f t="shared" si="8"/>
        <v>6939000</v>
      </c>
      <c r="E45" s="820"/>
      <c r="F45" s="820">
        <f t="shared" si="1"/>
        <v>6939000</v>
      </c>
      <c r="H45" s="869">
        <v>41</v>
      </c>
      <c r="I45" s="869">
        <f t="shared" si="11"/>
        <v>5117000</v>
      </c>
      <c r="J45" s="891"/>
      <c r="K45" s="869">
        <f t="shared" si="9"/>
        <v>5117000</v>
      </c>
      <c r="L45" s="869"/>
      <c r="M45" s="869">
        <f t="shared" si="3"/>
        <v>5117000</v>
      </c>
    </row>
    <row r="46" spans="1:13" ht="15" customHeight="1">
      <c r="A46" s="820">
        <v>42</v>
      </c>
      <c r="B46" s="820">
        <f t="shared" si="10"/>
        <v>6939000</v>
      </c>
      <c r="C46" s="841"/>
      <c r="D46" s="820">
        <f t="shared" si="8"/>
        <v>6939000</v>
      </c>
      <c r="E46" s="820"/>
      <c r="F46" s="820">
        <f t="shared" si="1"/>
        <v>6939000</v>
      </c>
      <c r="H46" s="869">
        <v>42</v>
      </c>
      <c r="I46" s="869">
        <f t="shared" si="11"/>
        <v>5117000</v>
      </c>
      <c r="J46" s="891"/>
      <c r="K46" s="869">
        <f t="shared" si="9"/>
        <v>5117000</v>
      </c>
      <c r="L46" s="869"/>
      <c r="M46" s="869">
        <f t="shared" si="3"/>
        <v>5117000</v>
      </c>
    </row>
    <row r="47" spans="1:13" ht="15" customHeight="1">
      <c r="A47" s="820">
        <v>43</v>
      </c>
      <c r="B47" s="820">
        <f t="shared" si="10"/>
        <v>6939000</v>
      </c>
      <c r="C47" s="841"/>
      <c r="D47" s="820">
        <f t="shared" si="8"/>
        <v>6939000</v>
      </c>
      <c r="E47" s="820"/>
      <c r="F47" s="820">
        <f t="shared" si="1"/>
        <v>6939000</v>
      </c>
      <c r="H47" s="869">
        <v>43</v>
      </c>
      <c r="I47" s="869">
        <f t="shared" si="11"/>
        <v>5117000</v>
      </c>
      <c r="J47" s="891"/>
      <c r="K47" s="869">
        <f t="shared" si="9"/>
        <v>5117000</v>
      </c>
      <c r="L47" s="869"/>
      <c r="M47" s="869">
        <f t="shared" si="3"/>
        <v>5117000</v>
      </c>
    </row>
    <row r="48" spans="1:13" ht="15" customHeight="1">
      <c r="A48" s="820">
        <v>44</v>
      </c>
      <c r="B48" s="820">
        <f t="shared" si="10"/>
        <v>6939000</v>
      </c>
      <c r="C48" s="841"/>
      <c r="D48" s="820">
        <f t="shared" si="8"/>
        <v>6939000</v>
      </c>
      <c r="E48" s="820"/>
      <c r="F48" s="820">
        <f t="shared" si="1"/>
        <v>6939000</v>
      </c>
      <c r="H48" s="869">
        <v>44</v>
      </c>
      <c r="I48" s="869">
        <f t="shared" si="11"/>
        <v>5117000</v>
      </c>
      <c r="J48" s="891"/>
      <c r="K48" s="869">
        <f t="shared" si="9"/>
        <v>5117000</v>
      </c>
      <c r="L48" s="869"/>
      <c r="M48" s="869">
        <f t="shared" si="3"/>
        <v>5117000</v>
      </c>
    </row>
    <row r="49" spans="1:13" ht="15" customHeight="1">
      <c r="A49" s="820">
        <v>45</v>
      </c>
      <c r="B49" s="820">
        <f t="shared" si="10"/>
        <v>6939000</v>
      </c>
      <c r="C49" s="841"/>
      <c r="D49" s="820">
        <f t="shared" si="8"/>
        <v>6939000</v>
      </c>
      <c r="E49" s="820"/>
      <c r="F49" s="820">
        <f t="shared" si="1"/>
        <v>6939000</v>
      </c>
      <c r="H49" s="869">
        <v>45</v>
      </c>
      <c r="I49" s="869">
        <f t="shared" si="11"/>
        <v>5117000</v>
      </c>
      <c r="J49" s="891"/>
      <c r="K49" s="869">
        <f t="shared" si="9"/>
        <v>5117000</v>
      </c>
      <c r="L49" s="869"/>
      <c r="M49" s="869">
        <f t="shared" si="3"/>
        <v>5117000</v>
      </c>
    </row>
    <row r="50" spans="1:13" ht="15" customHeight="1">
      <c r="A50" s="820">
        <v>46</v>
      </c>
      <c r="B50" s="820">
        <f t="shared" ref="B50:B74" si="12">D50-(A50-45)*85000</f>
        <v>6854000</v>
      </c>
      <c r="C50" s="841" t="s">
        <v>181</v>
      </c>
      <c r="D50" s="820">
        <f t="shared" si="8"/>
        <v>6939000</v>
      </c>
      <c r="E50" s="820"/>
      <c r="F50" s="820">
        <f t="shared" si="1"/>
        <v>6854000</v>
      </c>
      <c r="H50" s="869">
        <v>46</v>
      </c>
      <c r="I50" s="869">
        <f t="shared" ref="I50:I74" si="13">K50-(H50-45)*85000</f>
        <v>5032000</v>
      </c>
      <c r="J50" s="891" t="s">
        <v>248</v>
      </c>
      <c r="K50" s="869">
        <f t="shared" si="9"/>
        <v>5117000</v>
      </c>
      <c r="L50" s="869"/>
      <c r="M50" s="869">
        <f t="shared" si="3"/>
        <v>5032000</v>
      </c>
    </row>
    <row r="51" spans="1:13" ht="15" customHeight="1">
      <c r="A51" s="820">
        <v>47</v>
      </c>
      <c r="B51" s="820">
        <f t="shared" si="12"/>
        <v>6769000</v>
      </c>
      <c r="C51" s="841"/>
      <c r="D51" s="820">
        <f t="shared" si="8"/>
        <v>6939000</v>
      </c>
      <c r="E51" s="820"/>
      <c r="F51" s="820">
        <f t="shared" si="1"/>
        <v>6769000</v>
      </c>
      <c r="H51" s="869">
        <v>47</v>
      </c>
      <c r="I51" s="869">
        <f t="shared" si="13"/>
        <v>4947000</v>
      </c>
      <c r="J51" s="891"/>
      <c r="K51" s="869">
        <f t="shared" si="9"/>
        <v>5117000</v>
      </c>
      <c r="L51" s="869"/>
      <c r="M51" s="869">
        <f t="shared" si="3"/>
        <v>4947000</v>
      </c>
    </row>
    <row r="52" spans="1:13" ht="15" customHeight="1">
      <c r="A52" s="820">
        <v>48</v>
      </c>
      <c r="B52" s="820">
        <f t="shared" si="12"/>
        <v>6684000</v>
      </c>
      <c r="C52" s="841"/>
      <c r="D52" s="820">
        <f t="shared" si="8"/>
        <v>6939000</v>
      </c>
      <c r="E52" s="820"/>
      <c r="F52" s="820">
        <f t="shared" si="1"/>
        <v>6684000</v>
      </c>
      <c r="H52" s="869">
        <v>48</v>
      </c>
      <c r="I52" s="869">
        <f t="shared" si="13"/>
        <v>4862000</v>
      </c>
      <c r="J52" s="891"/>
      <c r="K52" s="869">
        <f t="shared" si="9"/>
        <v>5117000</v>
      </c>
      <c r="L52" s="869"/>
      <c r="M52" s="869">
        <f t="shared" si="3"/>
        <v>4862000</v>
      </c>
    </row>
    <row r="53" spans="1:13" ht="15" customHeight="1">
      <c r="A53" s="820">
        <v>49</v>
      </c>
      <c r="B53" s="820">
        <f t="shared" si="12"/>
        <v>6599000</v>
      </c>
      <c r="C53" s="841"/>
      <c r="D53" s="820">
        <f t="shared" si="8"/>
        <v>6939000</v>
      </c>
      <c r="E53" s="820"/>
      <c r="F53" s="820">
        <f t="shared" si="1"/>
        <v>6599000</v>
      </c>
      <c r="H53" s="869">
        <v>49</v>
      </c>
      <c r="I53" s="869">
        <f t="shared" si="13"/>
        <v>4777000</v>
      </c>
      <c r="J53" s="891"/>
      <c r="K53" s="869">
        <f t="shared" si="9"/>
        <v>5117000</v>
      </c>
      <c r="L53" s="869"/>
      <c r="M53" s="869">
        <f t="shared" si="3"/>
        <v>4777000</v>
      </c>
    </row>
    <row r="54" spans="1:13" ht="15" customHeight="1">
      <c r="A54" s="820">
        <v>50</v>
      </c>
      <c r="B54" s="820">
        <f t="shared" si="12"/>
        <v>6514000</v>
      </c>
      <c r="C54" s="841"/>
      <c r="D54" s="820">
        <f t="shared" si="8"/>
        <v>6939000</v>
      </c>
      <c r="E54" s="820"/>
      <c r="F54" s="820">
        <f t="shared" si="1"/>
        <v>6514000</v>
      </c>
      <c r="H54" s="869">
        <v>50</v>
      </c>
      <c r="I54" s="869">
        <f t="shared" si="13"/>
        <v>4692000</v>
      </c>
      <c r="J54" s="891"/>
      <c r="K54" s="869">
        <f t="shared" si="9"/>
        <v>5117000</v>
      </c>
      <c r="L54" s="869"/>
      <c r="M54" s="869">
        <f t="shared" si="3"/>
        <v>4692000</v>
      </c>
    </row>
    <row r="55" spans="1:13" ht="15" customHeight="1">
      <c r="A55" s="820">
        <v>51</v>
      </c>
      <c r="B55" s="820">
        <f t="shared" si="12"/>
        <v>6429000</v>
      </c>
      <c r="C55" s="841"/>
      <c r="D55" s="820">
        <f t="shared" si="8"/>
        <v>6939000</v>
      </c>
      <c r="E55" s="820"/>
      <c r="F55" s="820">
        <f t="shared" si="1"/>
        <v>6429000</v>
      </c>
      <c r="H55" s="869">
        <v>51</v>
      </c>
      <c r="I55" s="869">
        <f t="shared" si="13"/>
        <v>4607000</v>
      </c>
      <c r="J55" s="891"/>
      <c r="K55" s="869">
        <f t="shared" si="9"/>
        <v>5117000</v>
      </c>
      <c r="L55" s="869"/>
      <c r="M55" s="869">
        <f t="shared" si="3"/>
        <v>4607000</v>
      </c>
    </row>
    <row r="56" spans="1:13" ht="15" customHeight="1">
      <c r="A56" s="820">
        <v>52</v>
      </c>
      <c r="B56" s="820">
        <f t="shared" si="12"/>
        <v>6344000</v>
      </c>
      <c r="C56" s="841"/>
      <c r="D56" s="820">
        <f t="shared" si="8"/>
        <v>6939000</v>
      </c>
      <c r="E56" s="820"/>
      <c r="F56" s="820">
        <f t="shared" si="1"/>
        <v>6344000</v>
      </c>
      <c r="H56" s="869">
        <v>52</v>
      </c>
      <c r="I56" s="869">
        <f t="shared" si="13"/>
        <v>4522000</v>
      </c>
      <c r="J56" s="891"/>
      <c r="K56" s="869">
        <f t="shared" si="9"/>
        <v>5117000</v>
      </c>
      <c r="L56" s="869"/>
      <c r="M56" s="869">
        <f t="shared" si="3"/>
        <v>4522000</v>
      </c>
    </row>
    <row r="57" spans="1:13" ht="15" customHeight="1">
      <c r="A57" s="820">
        <v>53</v>
      </c>
      <c r="B57" s="820">
        <f t="shared" si="12"/>
        <v>6259000</v>
      </c>
      <c r="C57" s="841"/>
      <c r="D57" s="820">
        <f t="shared" si="8"/>
        <v>6939000</v>
      </c>
      <c r="E57" s="820"/>
      <c r="F57" s="820">
        <f t="shared" si="1"/>
        <v>6259000</v>
      </c>
      <c r="H57" s="869">
        <v>53</v>
      </c>
      <c r="I57" s="869">
        <f t="shared" si="13"/>
        <v>4437000</v>
      </c>
      <c r="J57" s="891"/>
      <c r="K57" s="869">
        <f t="shared" si="9"/>
        <v>5117000</v>
      </c>
      <c r="L57" s="869"/>
      <c r="M57" s="869">
        <f t="shared" si="3"/>
        <v>4437000</v>
      </c>
    </row>
    <row r="58" spans="1:13" ht="15" customHeight="1">
      <c r="A58" s="820">
        <v>54</v>
      </c>
      <c r="B58" s="820">
        <f t="shared" si="12"/>
        <v>6174000</v>
      </c>
      <c r="C58" s="841"/>
      <c r="D58" s="820">
        <f t="shared" si="8"/>
        <v>6939000</v>
      </c>
      <c r="E58" s="820"/>
      <c r="F58" s="820">
        <f t="shared" si="1"/>
        <v>6174000</v>
      </c>
      <c r="H58" s="869">
        <v>54</v>
      </c>
      <c r="I58" s="869">
        <f t="shared" si="13"/>
        <v>4352000</v>
      </c>
      <c r="J58" s="891"/>
      <c r="K58" s="869">
        <f t="shared" si="9"/>
        <v>5117000</v>
      </c>
      <c r="L58" s="869"/>
      <c r="M58" s="869">
        <f t="shared" si="3"/>
        <v>4352000</v>
      </c>
    </row>
    <row r="59" spans="1:13" ht="15" customHeight="1">
      <c r="A59" s="820">
        <v>55</v>
      </c>
      <c r="B59" s="820">
        <f t="shared" si="12"/>
        <v>6089000</v>
      </c>
      <c r="C59" s="841"/>
      <c r="D59" s="820">
        <f t="shared" si="8"/>
        <v>6939000</v>
      </c>
      <c r="E59" s="820"/>
      <c r="F59" s="820">
        <f t="shared" si="1"/>
        <v>6089000</v>
      </c>
      <c r="H59" s="869">
        <v>55</v>
      </c>
      <c r="I59" s="869">
        <f t="shared" si="13"/>
        <v>4267000</v>
      </c>
      <c r="J59" s="891"/>
      <c r="K59" s="869">
        <f t="shared" si="9"/>
        <v>5117000</v>
      </c>
      <c r="L59" s="869"/>
      <c r="M59" s="869">
        <f t="shared" si="3"/>
        <v>4267000</v>
      </c>
    </row>
    <row r="60" spans="1:13" ht="15" customHeight="1">
      <c r="A60" s="820">
        <v>56</v>
      </c>
      <c r="B60" s="820">
        <f t="shared" si="12"/>
        <v>6004000</v>
      </c>
      <c r="C60" s="841"/>
      <c r="D60" s="820">
        <f t="shared" si="8"/>
        <v>6939000</v>
      </c>
      <c r="E60" s="820"/>
      <c r="F60" s="820">
        <f t="shared" si="1"/>
        <v>6004000</v>
      </c>
      <c r="H60" s="869">
        <v>56</v>
      </c>
      <c r="I60" s="869">
        <f t="shared" si="13"/>
        <v>4182000</v>
      </c>
      <c r="J60" s="891"/>
      <c r="K60" s="869">
        <f t="shared" si="9"/>
        <v>5117000</v>
      </c>
      <c r="L60" s="869"/>
      <c r="M60" s="869">
        <f t="shared" si="3"/>
        <v>4182000</v>
      </c>
    </row>
    <row r="61" spans="1:13" ht="15" customHeight="1">
      <c r="A61" s="820">
        <v>57</v>
      </c>
      <c r="B61" s="820">
        <f t="shared" si="12"/>
        <v>5919000</v>
      </c>
      <c r="C61" s="841"/>
      <c r="D61" s="820">
        <f t="shared" si="8"/>
        <v>6939000</v>
      </c>
      <c r="E61" s="820"/>
      <c r="F61" s="820">
        <f t="shared" si="1"/>
        <v>5919000</v>
      </c>
      <c r="H61" s="869">
        <v>57</v>
      </c>
      <c r="I61" s="869">
        <f t="shared" si="13"/>
        <v>4097000</v>
      </c>
      <c r="J61" s="891"/>
      <c r="K61" s="869">
        <f t="shared" si="9"/>
        <v>5117000</v>
      </c>
      <c r="L61" s="869"/>
      <c r="M61" s="869">
        <f t="shared" si="3"/>
        <v>4097000</v>
      </c>
    </row>
    <row r="62" spans="1:13" ht="15" customHeight="1">
      <c r="A62" s="820">
        <v>58</v>
      </c>
      <c r="B62" s="820">
        <f t="shared" si="12"/>
        <v>5834000</v>
      </c>
      <c r="C62" s="841"/>
      <c r="D62" s="820">
        <f t="shared" si="8"/>
        <v>6939000</v>
      </c>
      <c r="E62" s="820"/>
      <c r="F62" s="820">
        <f t="shared" si="1"/>
        <v>5834000</v>
      </c>
      <c r="H62" s="869">
        <v>58</v>
      </c>
      <c r="I62" s="869">
        <f t="shared" si="13"/>
        <v>4012000</v>
      </c>
      <c r="J62" s="891"/>
      <c r="K62" s="869">
        <f t="shared" si="9"/>
        <v>5117000</v>
      </c>
      <c r="L62" s="869"/>
      <c r="M62" s="869">
        <f t="shared" si="3"/>
        <v>4012000</v>
      </c>
    </row>
    <row r="63" spans="1:13" ht="15" customHeight="1">
      <c r="A63" s="820">
        <v>59</v>
      </c>
      <c r="B63" s="820">
        <f t="shared" si="12"/>
        <v>5749000</v>
      </c>
      <c r="C63" s="841"/>
      <c r="D63" s="820">
        <f t="shared" si="8"/>
        <v>6939000</v>
      </c>
      <c r="E63" s="820"/>
      <c r="F63" s="820">
        <f t="shared" si="1"/>
        <v>5749000</v>
      </c>
      <c r="H63" s="869">
        <v>59</v>
      </c>
      <c r="I63" s="869">
        <f t="shared" si="13"/>
        <v>3927000</v>
      </c>
      <c r="J63" s="891"/>
      <c r="K63" s="869">
        <f t="shared" si="9"/>
        <v>5117000</v>
      </c>
      <c r="L63" s="869"/>
      <c r="M63" s="869">
        <f t="shared" si="3"/>
        <v>3927000</v>
      </c>
    </row>
    <row r="64" spans="1:13" ht="15" customHeight="1">
      <c r="A64" s="820">
        <v>60</v>
      </c>
      <c r="B64" s="820">
        <f t="shared" si="12"/>
        <v>5664000</v>
      </c>
      <c r="C64" s="841"/>
      <c r="D64" s="820">
        <f t="shared" si="8"/>
        <v>6939000</v>
      </c>
      <c r="E64" s="820"/>
      <c r="F64" s="820">
        <f t="shared" si="1"/>
        <v>5664000</v>
      </c>
      <c r="H64" s="869">
        <v>60</v>
      </c>
      <c r="I64" s="869">
        <f t="shared" si="13"/>
        <v>3842000</v>
      </c>
      <c r="J64" s="891"/>
      <c r="K64" s="869">
        <f t="shared" si="9"/>
        <v>5117000</v>
      </c>
      <c r="L64" s="869"/>
      <c r="M64" s="869">
        <f t="shared" si="3"/>
        <v>3842000</v>
      </c>
    </row>
    <row r="65" spans="1:13" ht="15" customHeight="1">
      <c r="A65" s="820">
        <v>61</v>
      </c>
      <c r="B65" s="820">
        <f t="shared" si="12"/>
        <v>5579000</v>
      </c>
      <c r="C65" s="841"/>
      <c r="D65" s="820">
        <f t="shared" si="8"/>
        <v>6939000</v>
      </c>
      <c r="E65" s="820"/>
      <c r="F65" s="820">
        <f t="shared" si="1"/>
        <v>5579000</v>
      </c>
      <c r="H65" s="869">
        <v>61</v>
      </c>
      <c r="I65" s="869">
        <f t="shared" si="13"/>
        <v>3757000</v>
      </c>
      <c r="J65" s="891"/>
      <c r="K65" s="869">
        <f t="shared" si="9"/>
        <v>5117000</v>
      </c>
      <c r="L65" s="869"/>
      <c r="M65" s="869">
        <f t="shared" si="3"/>
        <v>3757000</v>
      </c>
    </row>
    <row r="66" spans="1:13" ht="15" customHeight="1">
      <c r="A66" s="820">
        <v>62</v>
      </c>
      <c r="B66" s="820">
        <f t="shared" si="12"/>
        <v>5494000</v>
      </c>
      <c r="C66" s="841"/>
      <c r="D66" s="820">
        <f t="shared" si="8"/>
        <v>6939000</v>
      </c>
      <c r="E66" s="820"/>
      <c r="F66" s="820">
        <f t="shared" si="1"/>
        <v>5494000</v>
      </c>
      <c r="H66" s="869">
        <v>62</v>
      </c>
      <c r="I66" s="869">
        <f t="shared" si="13"/>
        <v>3672000</v>
      </c>
      <c r="J66" s="891"/>
      <c r="K66" s="869">
        <f t="shared" si="9"/>
        <v>5117000</v>
      </c>
      <c r="L66" s="869"/>
      <c r="M66" s="869">
        <f t="shared" si="3"/>
        <v>3672000</v>
      </c>
    </row>
    <row r="67" spans="1:13" ht="15" customHeight="1">
      <c r="A67" s="820">
        <v>63</v>
      </c>
      <c r="B67" s="820">
        <f t="shared" si="12"/>
        <v>5409000</v>
      </c>
      <c r="C67" s="841"/>
      <c r="D67" s="820">
        <f t="shared" si="8"/>
        <v>6939000</v>
      </c>
      <c r="E67" s="820"/>
      <c r="F67" s="820">
        <f t="shared" si="1"/>
        <v>5409000</v>
      </c>
      <c r="H67" s="869">
        <v>63</v>
      </c>
      <c r="I67" s="869">
        <f t="shared" si="13"/>
        <v>3587000</v>
      </c>
      <c r="J67" s="891"/>
      <c r="K67" s="869">
        <f t="shared" si="9"/>
        <v>5117000</v>
      </c>
      <c r="L67" s="869"/>
      <c r="M67" s="869">
        <f t="shared" si="3"/>
        <v>3587000</v>
      </c>
    </row>
    <row r="68" spans="1:13" ht="15" customHeight="1">
      <c r="A68" s="820">
        <v>64</v>
      </c>
      <c r="B68" s="820">
        <f t="shared" si="12"/>
        <v>5324000</v>
      </c>
      <c r="C68" s="841"/>
      <c r="D68" s="820">
        <f t="shared" si="8"/>
        <v>6939000</v>
      </c>
      <c r="E68" s="820"/>
      <c r="F68" s="820">
        <f t="shared" si="1"/>
        <v>5324000</v>
      </c>
      <c r="H68" s="869">
        <v>64</v>
      </c>
      <c r="I68" s="869">
        <f t="shared" si="13"/>
        <v>3502000</v>
      </c>
      <c r="J68" s="891"/>
      <c r="K68" s="869">
        <f t="shared" si="9"/>
        <v>5117000</v>
      </c>
      <c r="L68" s="869"/>
      <c r="M68" s="869">
        <f t="shared" si="3"/>
        <v>3502000</v>
      </c>
    </row>
    <row r="69" spans="1:13" ht="15" customHeight="1">
      <c r="A69" s="820">
        <v>65</v>
      </c>
      <c r="B69" s="820">
        <f t="shared" si="12"/>
        <v>5239000</v>
      </c>
      <c r="C69" s="841"/>
      <c r="D69" s="820">
        <f t="shared" si="8"/>
        <v>6939000</v>
      </c>
      <c r="E69" s="820"/>
      <c r="F69" s="820">
        <f t="shared" si="1"/>
        <v>5239000</v>
      </c>
      <c r="H69" s="869">
        <v>65</v>
      </c>
      <c r="I69" s="869">
        <f t="shared" si="13"/>
        <v>3417000</v>
      </c>
      <c r="J69" s="891"/>
      <c r="K69" s="869">
        <f t="shared" si="9"/>
        <v>5117000</v>
      </c>
      <c r="L69" s="869"/>
      <c r="M69" s="869">
        <f t="shared" si="3"/>
        <v>3417000</v>
      </c>
    </row>
    <row r="70" spans="1:13" ht="15" customHeight="1">
      <c r="A70" s="820">
        <v>66</v>
      </c>
      <c r="B70" s="820">
        <f t="shared" si="12"/>
        <v>5154000</v>
      </c>
      <c r="C70" s="841"/>
      <c r="D70" s="820">
        <f t="shared" si="8"/>
        <v>6939000</v>
      </c>
      <c r="E70" s="820"/>
      <c r="F70" s="820">
        <f t="shared" si="1"/>
        <v>5154000</v>
      </c>
      <c r="H70" s="869">
        <v>66</v>
      </c>
      <c r="I70" s="869">
        <f t="shared" si="13"/>
        <v>3332000</v>
      </c>
      <c r="J70" s="891"/>
      <c r="K70" s="869">
        <f t="shared" si="9"/>
        <v>5117000</v>
      </c>
      <c r="L70" s="869"/>
      <c r="M70" s="869">
        <f t="shared" si="3"/>
        <v>3332000</v>
      </c>
    </row>
    <row r="71" spans="1:13" ht="15" customHeight="1">
      <c r="A71" s="820">
        <v>67</v>
      </c>
      <c r="B71" s="820">
        <f t="shared" si="12"/>
        <v>5069000</v>
      </c>
      <c r="C71" s="841"/>
      <c r="D71" s="820">
        <f t="shared" si="8"/>
        <v>6939000</v>
      </c>
      <c r="E71" s="820"/>
      <c r="F71" s="820">
        <f t="shared" si="1"/>
        <v>5069000</v>
      </c>
      <c r="H71" s="869">
        <v>67</v>
      </c>
      <c r="I71" s="869">
        <f t="shared" si="13"/>
        <v>3247000</v>
      </c>
      <c r="J71" s="891"/>
      <c r="K71" s="869">
        <f t="shared" si="9"/>
        <v>5117000</v>
      </c>
      <c r="L71" s="869"/>
      <c r="M71" s="869">
        <f t="shared" si="3"/>
        <v>3247000</v>
      </c>
    </row>
    <row r="72" spans="1:13" ht="15" customHeight="1">
      <c r="A72" s="820">
        <v>68</v>
      </c>
      <c r="B72" s="820">
        <f t="shared" si="12"/>
        <v>4984000</v>
      </c>
      <c r="C72" s="841"/>
      <c r="D72" s="820">
        <f t="shared" si="8"/>
        <v>6939000</v>
      </c>
      <c r="E72" s="820"/>
      <c r="F72" s="820">
        <f t="shared" si="1"/>
        <v>4984000</v>
      </c>
      <c r="H72" s="869">
        <v>68</v>
      </c>
      <c r="I72" s="869">
        <f t="shared" si="13"/>
        <v>3162000</v>
      </c>
      <c r="J72" s="891"/>
      <c r="K72" s="869">
        <f t="shared" si="9"/>
        <v>5117000</v>
      </c>
      <c r="L72" s="869"/>
      <c r="M72" s="869">
        <f t="shared" si="3"/>
        <v>3162000</v>
      </c>
    </row>
    <row r="73" spans="1:13" ht="15" customHeight="1">
      <c r="A73" s="820">
        <v>69</v>
      </c>
      <c r="B73" s="820">
        <f t="shared" si="12"/>
        <v>4899000</v>
      </c>
      <c r="C73" s="841"/>
      <c r="D73" s="820">
        <f t="shared" si="8"/>
        <v>6939000</v>
      </c>
      <c r="E73" s="820"/>
      <c r="F73" s="820">
        <f t="shared" si="1"/>
        <v>4899000</v>
      </c>
      <c r="H73" s="869">
        <v>69</v>
      </c>
      <c r="I73" s="869">
        <f t="shared" si="13"/>
        <v>3077000</v>
      </c>
      <c r="J73" s="891"/>
      <c r="K73" s="869">
        <f t="shared" si="9"/>
        <v>5117000</v>
      </c>
      <c r="L73" s="869"/>
      <c r="M73" s="869">
        <f t="shared" si="3"/>
        <v>3077000</v>
      </c>
    </row>
    <row r="74" spans="1:13" ht="15" customHeight="1">
      <c r="A74" s="820">
        <v>70</v>
      </c>
      <c r="B74" s="820">
        <f t="shared" si="12"/>
        <v>4814000</v>
      </c>
      <c r="C74" s="841"/>
      <c r="D74" s="820">
        <f t="shared" si="8"/>
        <v>6939000</v>
      </c>
      <c r="E74" s="820"/>
      <c r="F74" s="820">
        <f t="shared" si="1"/>
        <v>4814000</v>
      </c>
      <c r="H74" s="869">
        <v>70</v>
      </c>
      <c r="I74" s="869">
        <f t="shared" si="13"/>
        <v>2992000</v>
      </c>
      <c r="J74" s="891"/>
      <c r="K74" s="869">
        <f t="shared" si="9"/>
        <v>5117000</v>
      </c>
      <c r="L74" s="869"/>
      <c r="M74" s="869">
        <f t="shared" si="3"/>
        <v>2992000</v>
      </c>
    </row>
    <row r="75" spans="1:13" ht="15" customHeight="1">
      <c r="A75" s="820">
        <v>71</v>
      </c>
      <c r="B75" s="820">
        <f t="shared" ref="B75:B84" si="14">D75</f>
        <v>4740000</v>
      </c>
      <c r="C75" s="841" t="s">
        <v>269</v>
      </c>
      <c r="D75" s="820">
        <v>4740000</v>
      </c>
      <c r="E75" s="820"/>
      <c r="F75" s="820">
        <f t="shared" si="1"/>
        <v>4740000</v>
      </c>
      <c r="H75" s="869">
        <v>71</v>
      </c>
      <c r="I75" s="869">
        <f t="shared" ref="I75:I84" si="15">K75</f>
        <v>2917000</v>
      </c>
      <c r="J75" s="891" t="s">
        <v>218</v>
      </c>
      <c r="K75" s="869">
        <v>2917000</v>
      </c>
      <c r="L75" s="869"/>
      <c r="M75" s="869">
        <f t="shared" si="3"/>
        <v>2917000</v>
      </c>
    </row>
    <row r="76" spans="1:13" ht="15" customHeight="1">
      <c r="A76" s="820">
        <v>72</v>
      </c>
      <c r="B76" s="820">
        <f t="shared" si="14"/>
        <v>4740000</v>
      </c>
      <c r="C76" s="841"/>
      <c r="D76" s="820">
        <f t="shared" ref="D76:D84" si="16">D$75</f>
        <v>4740000</v>
      </c>
      <c r="E76" s="820"/>
      <c r="F76" s="820">
        <f t="shared" si="1"/>
        <v>4740000</v>
      </c>
      <c r="H76" s="869">
        <v>72</v>
      </c>
      <c r="I76" s="869">
        <f t="shared" si="15"/>
        <v>2917000</v>
      </c>
      <c r="J76" s="891"/>
      <c r="K76" s="869">
        <f t="shared" ref="K76:K84" si="17">K$75</f>
        <v>2917000</v>
      </c>
      <c r="L76" s="869"/>
      <c r="M76" s="869">
        <f t="shared" si="3"/>
        <v>2917000</v>
      </c>
    </row>
    <row r="77" spans="1:13" ht="15" customHeight="1">
      <c r="A77" s="820">
        <v>73</v>
      </c>
      <c r="B77" s="820">
        <f t="shared" si="14"/>
        <v>4740000</v>
      </c>
      <c r="C77" s="841"/>
      <c r="D77" s="820">
        <f t="shared" si="16"/>
        <v>4740000</v>
      </c>
      <c r="E77" s="820"/>
      <c r="F77" s="820">
        <f t="shared" si="1"/>
        <v>4740000</v>
      </c>
      <c r="H77" s="869">
        <v>73</v>
      </c>
      <c r="I77" s="869">
        <f t="shared" si="15"/>
        <v>2917000</v>
      </c>
      <c r="J77" s="891"/>
      <c r="K77" s="869">
        <f t="shared" si="17"/>
        <v>2917000</v>
      </c>
      <c r="L77" s="869"/>
      <c r="M77" s="869">
        <f t="shared" si="3"/>
        <v>2917000</v>
      </c>
    </row>
    <row r="78" spans="1:13" ht="15" customHeight="1">
      <c r="A78" s="820">
        <v>74</v>
      </c>
      <c r="B78" s="820">
        <f t="shared" si="14"/>
        <v>4740000</v>
      </c>
      <c r="C78" s="841"/>
      <c r="D78" s="820">
        <f t="shared" si="16"/>
        <v>4740000</v>
      </c>
      <c r="E78" s="820"/>
      <c r="F78" s="820">
        <f t="shared" ref="F78:F84" si="18">B78+E78</f>
        <v>4740000</v>
      </c>
      <c r="H78" s="869">
        <v>74</v>
      </c>
      <c r="I78" s="869">
        <f t="shared" si="15"/>
        <v>2917000</v>
      </c>
      <c r="J78" s="891"/>
      <c r="K78" s="869">
        <f t="shared" si="17"/>
        <v>2917000</v>
      </c>
      <c r="L78" s="869"/>
      <c r="M78" s="869">
        <f t="shared" ref="M78:M84" si="19">I78+L78</f>
        <v>2917000</v>
      </c>
    </row>
    <row r="79" spans="1:13" ht="15" customHeight="1">
      <c r="A79" s="820">
        <v>75</v>
      </c>
      <c r="B79" s="820">
        <f t="shared" si="14"/>
        <v>4740000</v>
      </c>
      <c r="C79" s="841"/>
      <c r="D79" s="820">
        <f t="shared" si="16"/>
        <v>4740000</v>
      </c>
      <c r="E79" s="820"/>
      <c r="F79" s="820">
        <f t="shared" si="18"/>
        <v>4740000</v>
      </c>
      <c r="H79" s="869">
        <v>75</v>
      </c>
      <c r="I79" s="869">
        <f t="shared" si="15"/>
        <v>2917000</v>
      </c>
      <c r="J79" s="891"/>
      <c r="K79" s="869">
        <f t="shared" si="17"/>
        <v>2917000</v>
      </c>
      <c r="L79" s="869"/>
      <c r="M79" s="869">
        <f t="shared" si="19"/>
        <v>2917000</v>
      </c>
    </row>
    <row r="80" spans="1:13" ht="15" customHeight="1">
      <c r="A80" s="820">
        <v>76</v>
      </c>
      <c r="B80" s="820">
        <f t="shared" si="14"/>
        <v>4740000</v>
      </c>
      <c r="C80" s="841"/>
      <c r="D80" s="820">
        <f t="shared" si="16"/>
        <v>4740000</v>
      </c>
      <c r="E80" s="820"/>
      <c r="F80" s="820">
        <f t="shared" si="18"/>
        <v>4740000</v>
      </c>
      <c r="H80" s="869">
        <v>76</v>
      </c>
      <c r="I80" s="869">
        <f t="shared" si="15"/>
        <v>2917000</v>
      </c>
      <c r="J80" s="891"/>
      <c r="K80" s="869">
        <f t="shared" si="17"/>
        <v>2917000</v>
      </c>
      <c r="L80" s="869"/>
      <c r="M80" s="869">
        <f t="shared" si="19"/>
        <v>2917000</v>
      </c>
    </row>
    <row r="81" spans="1:13" ht="15" customHeight="1">
      <c r="A81" s="820">
        <v>77</v>
      </c>
      <c r="B81" s="820">
        <f t="shared" si="14"/>
        <v>4740000</v>
      </c>
      <c r="C81" s="841"/>
      <c r="D81" s="820">
        <f t="shared" si="16"/>
        <v>4740000</v>
      </c>
      <c r="E81" s="820"/>
      <c r="F81" s="820">
        <f t="shared" si="18"/>
        <v>4740000</v>
      </c>
      <c r="H81" s="869">
        <v>77</v>
      </c>
      <c r="I81" s="869">
        <f t="shared" si="15"/>
        <v>2917000</v>
      </c>
      <c r="J81" s="891"/>
      <c r="K81" s="869">
        <f t="shared" si="17"/>
        <v>2917000</v>
      </c>
      <c r="L81" s="869"/>
      <c r="M81" s="869">
        <f t="shared" si="19"/>
        <v>2917000</v>
      </c>
    </row>
    <row r="82" spans="1:13" ht="15" customHeight="1">
      <c r="A82" s="820">
        <v>78</v>
      </c>
      <c r="B82" s="820">
        <f t="shared" si="14"/>
        <v>4740000</v>
      </c>
      <c r="C82" s="841"/>
      <c r="D82" s="820">
        <f t="shared" si="16"/>
        <v>4740000</v>
      </c>
      <c r="E82" s="820"/>
      <c r="F82" s="820">
        <f t="shared" si="18"/>
        <v>4740000</v>
      </c>
      <c r="H82" s="869">
        <v>78</v>
      </c>
      <c r="I82" s="869">
        <f t="shared" si="15"/>
        <v>2917000</v>
      </c>
      <c r="J82" s="891"/>
      <c r="K82" s="869">
        <f t="shared" si="17"/>
        <v>2917000</v>
      </c>
      <c r="L82" s="869"/>
      <c r="M82" s="869">
        <f t="shared" si="19"/>
        <v>2917000</v>
      </c>
    </row>
    <row r="83" spans="1:13" ht="15" customHeight="1">
      <c r="A83" s="820">
        <v>79</v>
      </c>
      <c r="B83" s="820">
        <f t="shared" si="14"/>
        <v>4740000</v>
      </c>
      <c r="C83" s="841"/>
      <c r="D83" s="820">
        <f t="shared" si="16"/>
        <v>4740000</v>
      </c>
      <c r="E83" s="820"/>
      <c r="F83" s="820">
        <f t="shared" si="18"/>
        <v>4740000</v>
      </c>
      <c r="H83" s="869">
        <v>79</v>
      </c>
      <c r="I83" s="869">
        <f t="shared" si="15"/>
        <v>2917000</v>
      </c>
      <c r="J83" s="891"/>
      <c r="K83" s="869">
        <f t="shared" si="17"/>
        <v>2917000</v>
      </c>
      <c r="L83" s="869"/>
      <c r="M83" s="869">
        <f t="shared" si="19"/>
        <v>2917000</v>
      </c>
    </row>
    <row r="84" spans="1:13" ht="15" customHeight="1">
      <c r="A84" s="820">
        <v>80</v>
      </c>
      <c r="B84" s="820">
        <f t="shared" si="14"/>
        <v>4740000</v>
      </c>
      <c r="C84" s="841"/>
      <c r="D84" s="820">
        <f t="shared" si="16"/>
        <v>4740000</v>
      </c>
      <c r="E84" s="820"/>
      <c r="F84" s="820">
        <f t="shared" si="18"/>
        <v>4740000</v>
      </c>
      <c r="H84" s="869">
        <v>80</v>
      </c>
      <c r="I84" s="869">
        <f t="shared" si="15"/>
        <v>2917000</v>
      </c>
      <c r="J84" s="891"/>
      <c r="K84" s="869">
        <f t="shared" si="17"/>
        <v>2917000</v>
      </c>
      <c r="L84" s="869"/>
      <c r="M84" s="869">
        <f t="shared" si="19"/>
        <v>2917000</v>
      </c>
    </row>
    <row r="85" spans="1:13">
      <c r="A85" s="817"/>
      <c r="B85" s="817"/>
      <c r="D85" s="817"/>
      <c r="E85" s="817"/>
      <c r="F85" s="817"/>
      <c r="H85" s="866"/>
      <c r="I85" s="866"/>
      <c r="J85" s="886"/>
      <c r="K85" s="866"/>
      <c r="L85" s="866"/>
      <c r="M85" s="866"/>
    </row>
    <row r="86" spans="1:13">
      <c r="A86" s="817" t="s">
        <v>206</v>
      </c>
      <c r="B86" s="817"/>
      <c r="D86" s="817"/>
      <c r="E86" s="817"/>
      <c r="F86" s="817"/>
      <c r="H86" s="866" t="s">
        <v>206</v>
      </c>
      <c r="I86" s="866"/>
      <c r="J86" s="886"/>
      <c r="K86" s="866"/>
      <c r="L86" s="866"/>
      <c r="M86" s="866"/>
    </row>
    <row r="87" spans="1:13">
      <c r="A87" s="817" t="s">
        <v>62</v>
      </c>
      <c r="B87" s="817"/>
      <c r="D87" s="817"/>
      <c r="E87" s="817"/>
      <c r="F87" s="817"/>
      <c r="H87" s="866" t="s">
        <v>62</v>
      </c>
      <c r="I87" s="866"/>
      <c r="J87" s="886"/>
      <c r="K87" s="866"/>
      <c r="L87" s="866"/>
      <c r="M87" s="866"/>
    </row>
    <row r="88" spans="1:13" ht="13.5" customHeight="1">
      <c r="A88" s="821" t="s">
        <v>217</v>
      </c>
      <c r="B88" s="833" t="s">
        <v>215</v>
      </c>
      <c r="C88" s="833"/>
      <c r="D88" s="825" t="s">
        <v>35</v>
      </c>
      <c r="E88" s="852" t="s">
        <v>214</v>
      </c>
      <c r="F88" s="825" t="s">
        <v>175</v>
      </c>
      <c r="H88" s="870" t="s">
        <v>217</v>
      </c>
      <c r="I88" s="882" t="s">
        <v>215</v>
      </c>
      <c r="J88" s="882"/>
      <c r="K88" s="874" t="s">
        <v>172</v>
      </c>
      <c r="L88" s="902" t="s">
        <v>214</v>
      </c>
      <c r="M88" s="874" t="s">
        <v>175</v>
      </c>
    </row>
    <row r="89" spans="1:13" s="811" customFormat="1">
      <c r="A89" s="821"/>
      <c r="B89" s="825" t="s">
        <v>210</v>
      </c>
      <c r="C89" s="821" t="s">
        <v>24</v>
      </c>
      <c r="D89" s="825"/>
      <c r="E89" s="852"/>
      <c r="F89" s="825"/>
      <c r="H89" s="870"/>
      <c r="I89" s="874" t="s">
        <v>210</v>
      </c>
      <c r="J89" s="870" t="s">
        <v>24</v>
      </c>
      <c r="K89" s="874"/>
      <c r="L89" s="902"/>
      <c r="M89" s="874"/>
    </row>
    <row r="90" spans="1:13" s="811" customFormat="1" ht="24.9" customHeight="1">
      <c r="A90" s="822">
        <v>1</v>
      </c>
      <c r="B90" s="834">
        <f>A90*D90</f>
        <v>2232000</v>
      </c>
      <c r="C90" s="842" t="s">
        <v>311</v>
      </c>
      <c r="D90" s="846">
        <v>2232000</v>
      </c>
      <c r="E90" s="853"/>
      <c r="F90" s="820">
        <f>B90+E90</f>
        <v>2232000</v>
      </c>
      <c r="H90" s="871">
        <v>1</v>
      </c>
      <c r="I90" s="883">
        <f>H90*K90</f>
        <v>2232000</v>
      </c>
      <c r="J90" s="892" t="s">
        <v>311</v>
      </c>
      <c r="K90" s="896">
        <v>2232000</v>
      </c>
      <c r="L90" s="903"/>
      <c r="M90" s="869">
        <f>I90+L90</f>
        <v>2232000</v>
      </c>
    </row>
    <row r="91" spans="1:13" s="811" customFormat="1" ht="24.9" customHeight="1">
      <c r="A91" s="822">
        <v>2</v>
      </c>
      <c r="B91" s="834">
        <f>B$90</f>
        <v>2232000</v>
      </c>
      <c r="C91" s="843"/>
      <c r="D91" s="834">
        <f>D$90</f>
        <v>2232000</v>
      </c>
      <c r="E91" s="853"/>
      <c r="F91" s="820">
        <f>B91+E91</f>
        <v>2232000</v>
      </c>
      <c r="H91" s="871">
        <v>2</v>
      </c>
      <c r="I91" s="883">
        <f>I$90</f>
        <v>2232000</v>
      </c>
      <c r="J91" s="893"/>
      <c r="K91" s="883">
        <f>K$90</f>
        <v>2232000</v>
      </c>
      <c r="L91" s="903"/>
      <c r="M91" s="869">
        <f>I91+L91</f>
        <v>2232000</v>
      </c>
    </row>
    <row r="92" spans="1:13" s="811" customFormat="1" ht="24.9" customHeight="1">
      <c r="A92" s="822">
        <v>3</v>
      </c>
      <c r="B92" s="834">
        <f>B$90</f>
        <v>2232000</v>
      </c>
      <c r="C92" s="843"/>
      <c r="D92" s="834">
        <f>D$90</f>
        <v>2232000</v>
      </c>
      <c r="E92" s="853">
        <v>2232000</v>
      </c>
      <c r="F92" s="820">
        <f>B92+E92</f>
        <v>4464000</v>
      </c>
      <c r="H92" s="871">
        <v>3</v>
      </c>
      <c r="I92" s="883">
        <f>I$90</f>
        <v>2232000</v>
      </c>
      <c r="J92" s="893"/>
      <c r="K92" s="883">
        <f>K$90</f>
        <v>2232000</v>
      </c>
      <c r="L92" s="903">
        <v>2232000</v>
      </c>
      <c r="M92" s="869">
        <f>I92+L92</f>
        <v>4464000</v>
      </c>
    </row>
    <row r="93" spans="1:13" s="811" customFormat="1" ht="24.9" customHeight="1">
      <c r="A93" s="822">
        <v>4</v>
      </c>
      <c r="B93" s="834">
        <f>B$90</f>
        <v>2232000</v>
      </c>
      <c r="C93" s="843"/>
      <c r="D93" s="834">
        <f>D$90</f>
        <v>2232000</v>
      </c>
      <c r="E93" s="853">
        <f>E$92</f>
        <v>2232000</v>
      </c>
      <c r="F93" s="820">
        <f>B93+E93</f>
        <v>4464000</v>
      </c>
      <c r="H93" s="871">
        <v>4</v>
      </c>
      <c r="I93" s="883">
        <f>I$90</f>
        <v>2232000</v>
      </c>
      <c r="J93" s="893"/>
      <c r="K93" s="883">
        <f>K$90</f>
        <v>2232000</v>
      </c>
      <c r="L93" s="903">
        <f>L$92</f>
        <v>2232000</v>
      </c>
      <c r="M93" s="869">
        <f>I93+L93</f>
        <v>4464000</v>
      </c>
    </row>
    <row r="94" spans="1:13" s="811" customFormat="1" ht="24.9" customHeight="1">
      <c r="A94" s="822">
        <v>5</v>
      </c>
      <c r="B94" s="834">
        <f>B$90</f>
        <v>2232000</v>
      </c>
      <c r="C94" s="844"/>
      <c r="D94" s="834">
        <f>D$90</f>
        <v>2232000</v>
      </c>
      <c r="E94" s="853">
        <f>E$92</f>
        <v>2232000</v>
      </c>
      <c r="F94" s="820">
        <f>B94+E94</f>
        <v>4464000</v>
      </c>
      <c r="H94" s="871">
        <v>5</v>
      </c>
      <c r="I94" s="883">
        <f>I$90</f>
        <v>2232000</v>
      </c>
      <c r="J94" s="894"/>
      <c r="K94" s="883">
        <f>K$90</f>
        <v>2232000</v>
      </c>
      <c r="L94" s="903">
        <f>L$92</f>
        <v>2232000</v>
      </c>
      <c r="M94" s="869">
        <f>I94+L94</f>
        <v>4464000</v>
      </c>
    </row>
    <row r="95" spans="1:13" s="811" customFormat="1">
      <c r="A95" s="823"/>
      <c r="B95" s="835"/>
      <c r="C95" s="823"/>
      <c r="D95" s="835"/>
      <c r="E95" s="854"/>
      <c r="F95" s="835"/>
      <c r="H95" s="872"/>
      <c r="I95" s="884"/>
      <c r="J95" s="872"/>
      <c r="K95" s="884"/>
      <c r="L95" s="904"/>
      <c r="M95" s="884"/>
    </row>
    <row r="96" spans="1:13">
      <c r="A96" s="817" t="s">
        <v>211</v>
      </c>
      <c r="B96" s="817"/>
      <c r="D96" s="817"/>
      <c r="E96" s="817"/>
      <c r="F96" s="817"/>
      <c r="H96" s="866" t="s">
        <v>211</v>
      </c>
      <c r="I96" s="866"/>
      <c r="J96" s="886"/>
      <c r="K96" s="866"/>
      <c r="L96" s="866"/>
      <c r="M96" s="866"/>
    </row>
    <row r="97" spans="1:13" ht="13.5" customHeight="1">
      <c r="A97" s="821" t="s">
        <v>151</v>
      </c>
      <c r="B97" s="833" t="s">
        <v>108</v>
      </c>
      <c r="C97" s="833"/>
      <c r="D97" s="825" t="s">
        <v>35</v>
      </c>
      <c r="E97" s="852"/>
      <c r="F97" s="825" t="s">
        <v>175</v>
      </c>
      <c r="H97" s="870" t="s">
        <v>151</v>
      </c>
      <c r="I97" s="882" t="s">
        <v>108</v>
      </c>
      <c r="J97" s="882"/>
      <c r="K97" s="874" t="s">
        <v>172</v>
      </c>
      <c r="L97" s="902"/>
      <c r="M97" s="874" t="s">
        <v>175</v>
      </c>
    </row>
    <row r="98" spans="1:13" s="811" customFormat="1">
      <c r="A98" s="821"/>
      <c r="B98" s="825" t="s">
        <v>210</v>
      </c>
      <c r="C98" s="821" t="s">
        <v>24</v>
      </c>
      <c r="D98" s="825"/>
      <c r="E98" s="852"/>
      <c r="F98" s="825"/>
      <c r="H98" s="870"/>
      <c r="I98" s="874" t="s">
        <v>210</v>
      </c>
      <c r="J98" s="870" t="s">
        <v>24</v>
      </c>
      <c r="K98" s="874"/>
      <c r="L98" s="902"/>
      <c r="M98" s="874"/>
    </row>
    <row r="99" spans="1:13" s="811" customFormat="1" ht="43.2">
      <c r="A99" s="822" t="s">
        <v>169</v>
      </c>
      <c r="B99" s="834">
        <f>D99</f>
        <v>4061000</v>
      </c>
      <c r="C99" s="841" t="s">
        <v>235</v>
      </c>
      <c r="D99" s="834">
        <v>4061000</v>
      </c>
      <c r="E99" s="853"/>
      <c r="F99" s="820">
        <f>B99+E99</f>
        <v>4061000</v>
      </c>
      <c r="H99" s="871" t="s">
        <v>169</v>
      </c>
      <c r="I99" s="883">
        <f>K99</f>
        <v>4061000</v>
      </c>
      <c r="J99" s="891" t="s">
        <v>235</v>
      </c>
      <c r="K99" s="883">
        <v>4061000</v>
      </c>
      <c r="L99" s="903"/>
      <c r="M99" s="869">
        <f>I99+L99</f>
        <v>4061000</v>
      </c>
    </row>
    <row r="100" spans="1:13" s="811" customFormat="1">
      <c r="A100" s="823"/>
      <c r="B100" s="835"/>
      <c r="C100" s="823"/>
      <c r="D100" s="835"/>
      <c r="E100" s="854"/>
      <c r="F100" s="835"/>
      <c r="H100" s="872"/>
      <c r="I100" s="884"/>
      <c r="J100" s="872"/>
      <c r="K100" s="884"/>
      <c r="L100" s="904"/>
      <c r="M100" s="884"/>
    </row>
    <row r="101" spans="1:13">
      <c r="A101" s="817" t="s">
        <v>208</v>
      </c>
      <c r="B101" s="817"/>
      <c r="D101" s="817"/>
      <c r="E101" s="817"/>
      <c r="F101" s="817"/>
      <c r="H101" s="866" t="s">
        <v>208</v>
      </c>
      <c r="I101" s="866"/>
      <c r="J101" s="886"/>
      <c r="K101" s="866"/>
      <c r="L101" s="866"/>
      <c r="M101" s="866"/>
    </row>
    <row r="102" spans="1:13">
      <c r="A102" s="817" t="s">
        <v>207</v>
      </c>
      <c r="B102" s="817"/>
      <c r="D102" s="817"/>
      <c r="E102" s="817"/>
      <c r="F102" s="817"/>
      <c r="H102" s="866" t="s">
        <v>207</v>
      </c>
      <c r="I102" s="866"/>
      <c r="J102" s="886"/>
      <c r="K102" s="866"/>
      <c r="L102" s="866"/>
      <c r="M102" s="866"/>
    </row>
    <row r="103" spans="1:13" ht="13.5" customHeight="1">
      <c r="A103" s="824" t="s">
        <v>204</v>
      </c>
      <c r="B103" s="831" t="s">
        <v>203</v>
      </c>
      <c r="C103" s="840"/>
      <c r="D103" s="832"/>
      <c r="E103" s="850"/>
      <c r="F103" s="818" t="s">
        <v>175</v>
      </c>
      <c r="H103" s="873" t="s">
        <v>204</v>
      </c>
      <c r="I103" s="880" t="s">
        <v>203</v>
      </c>
      <c r="J103" s="890"/>
      <c r="K103" s="881"/>
      <c r="L103" s="900"/>
      <c r="M103" s="867" t="s">
        <v>175</v>
      </c>
    </row>
    <row r="104" spans="1:13" s="811" customFormat="1">
      <c r="A104" s="819"/>
      <c r="B104" s="836" t="s">
        <v>55</v>
      </c>
      <c r="C104" s="821" t="s">
        <v>24</v>
      </c>
      <c r="D104" s="831" t="s">
        <v>35</v>
      </c>
      <c r="E104" s="851"/>
      <c r="F104" s="819"/>
      <c r="H104" s="868"/>
      <c r="I104" s="885" t="s">
        <v>55</v>
      </c>
      <c r="J104" s="870" t="s">
        <v>24</v>
      </c>
      <c r="K104" s="880" t="s">
        <v>172</v>
      </c>
      <c r="L104" s="901"/>
      <c r="M104" s="868"/>
    </row>
    <row r="105" spans="1:13" ht="15" customHeight="1">
      <c r="A105" s="820">
        <v>0</v>
      </c>
      <c r="B105" s="820">
        <f t="shared" ref="B105:B155" si="20">A105*D105</f>
        <v>0</v>
      </c>
      <c r="C105" s="841" t="s">
        <v>46</v>
      </c>
      <c r="D105" s="820">
        <v>28000</v>
      </c>
      <c r="E105" s="820"/>
      <c r="F105" s="820">
        <f t="shared" ref="F105:F155" si="21">B105+E105</f>
        <v>0</v>
      </c>
      <c r="H105" s="869">
        <v>0</v>
      </c>
      <c r="I105" s="869">
        <f t="shared" ref="I105:I155" si="22">H105*K105</f>
        <v>0</v>
      </c>
      <c r="J105" s="891" t="s">
        <v>357</v>
      </c>
      <c r="K105" s="869">
        <v>21000</v>
      </c>
      <c r="L105" s="869"/>
      <c r="M105" s="869">
        <f t="shared" ref="M105:M155" si="23">I105+L105</f>
        <v>0</v>
      </c>
    </row>
    <row r="106" spans="1:13" ht="15" customHeight="1">
      <c r="A106" s="820">
        <v>1</v>
      </c>
      <c r="B106" s="820">
        <f t="shared" si="20"/>
        <v>28000</v>
      </c>
      <c r="C106" s="841"/>
      <c r="D106" s="820">
        <f t="shared" ref="D106:D155" si="24">D$105</f>
        <v>28000</v>
      </c>
      <c r="E106" s="820"/>
      <c r="F106" s="820">
        <f t="shared" si="21"/>
        <v>28000</v>
      </c>
      <c r="H106" s="869">
        <v>1</v>
      </c>
      <c r="I106" s="869">
        <f t="shared" si="22"/>
        <v>21000</v>
      </c>
      <c r="J106" s="891"/>
      <c r="K106" s="869">
        <f t="shared" ref="K106:K155" si="25">K$105</f>
        <v>21000</v>
      </c>
      <c r="L106" s="869"/>
      <c r="M106" s="869">
        <f t="shared" si="23"/>
        <v>21000</v>
      </c>
    </row>
    <row r="107" spans="1:13" ht="15" customHeight="1">
      <c r="A107" s="820">
        <v>2</v>
      </c>
      <c r="B107" s="820">
        <f t="shared" si="20"/>
        <v>56000</v>
      </c>
      <c r="C107" s="841"/>
      <c r="D107" s="820">
        <f t="shared" si="24"/>
        <v>28000</v>
      </c>
      <c r="E107" s="820"/>
      <c r="F107" s="820">
        <f t="shared" si="21"/>
        <v>56000</v>
      </c>
      <c r="H107" s="869">
        <v>2</v>
      </c>
      <c r="I107" s="869">
        <f t="shared" si="22"/>
        <v>42000</v>
      </c>
      <c r="J107" s="891"/>
      <c r="K107" s="869">
        <f t="shared" si="25"/>
        <v>21000</v>
      </c>
      <c r="L107" s="869"/>
      <c r="M107" s="869">
        <f t="shared" si="23"/>
        <v>42000</v>
      </c>
    </row>
    <row r="108" spans="1:13" ht="15" customHeight="1">
      <c r="A108" s="820">
        <v>3</v>
      </c>
      <c r="B108" s="820">
        <f t="shared" si="20"/>
        <v>84000</v>
      </c>
      <c r="C108" s="841"/>
      <c r="D108" s="820">
        <f t="shared" si="24"/>
        <v>28000</v>
      </c>
      <c r="E108" s="820"/>
      <c r="F108" s="820">
        <f t="shared" si="21"/>
        <v>84000</v>
      </c>
      <c r="H108" s="869">
        <v>3</v>
      </c>
      <c r="I108" s="869">
        <f t="shared" si="22"/>
        <v>63000</v>
      </c>
      <c r="J108" s="891"/>
      <c r="K108" s="869">
        <f t="shared" si="25"/>
        <v>21000</v>
      </c>
      <c r="L108" s="869"/>
      <c r="M108" s="869">
        <f t="shared" si="23"/>
        <v>63000</v>
      </c>
    </row>
    <row r="109" spans="1:13" ht="15" customHeight="1">
      <c r="A109" s="820">
        <v>4</v>
      </c>
      <c r="B109" s="820">
        <f t="shared" si="20"/>
        <v>112000</v>
      </c>
      <c r="C109" s="841"/>
      <c r="D109" s="820">
        <f t="shared" si="24"/>
        <v>28000</v>
      </c>
      <c r="E109" s="820"/>
      <c r="F109" s="820">
        <f t="shared" si="21"/>
        <v>112000</v>
      </c>
      <c r="H109" s="869">
        <v>4</v>
      </c>
      <c r="I109" s="869">
        <f t="shared" si="22"/>
        <v>84000</v>
      </c>
      <c r="J109" s="891"/>
      <c r="K109" s="869">
        <f t="shared" si="25"/>
        <v>21000</v>
      </c>
      <c r="L109" s="869"/>
      <c r="M109" s="869">
        <f t="shared" si="23"/>
        <v>84000</v>
      </c>
    </row>
    <row r="110" spans="1:13" ht="15" customHeight="1">
      <c r="A110" s="820">
        <v>5</v>
      </c>
      <c r="B110" s="820">
        <f t="shared" si="20"/>
        <v>140000</v>
      </c>
      <c r="C110" s="841"/>
      <c r="D110" s="820">
        <f t="shared" si="24"/>
        <v>28000</v>
      </c>
      <c r="E110" s="820"/>
      <c r="F110" s="820">
        <f t="shared" si="21"/>
        <v>140000</v>
      </c>
      <c r="H110" s="869">
        <v>5</v>
      </c>
      <c r="I110" s="869">
        <f t="shared" si="22"/>
        <v>105000</v>
      </c>
      <c r="J110" s="891"/>
      <c r="K110" s="869">
        <f t="shared" si="25"/>
        <v>21000</v>
      </c>
      <c r="L110" s="869"/>
      <c r="M110" s="869">
        <f t="shared" si="23"/>
        <v>105000</v>
      </c>
    </row>
    <row r="111" spans="1:13" ht="15" customHeight="1">
      <c r="A111" s="820">
        <v>6</v>
      </c>
      <c r="B111" s="820">
        <f t="shared" si="20"/>
        <v>168000</v>
      </c>
      <c r="C111" s="841"/>
      <c r="D111" s="820">
        <f t="shared" si="24"/>
        <v>28000</v>
      </c>
      <c r="E111" s="820"/>
      <c r="F111" s="820">
        <f t="shared" si="21"/>
        <v>168000</v>
      </c>
      <c r="H111" s="869">
        <v>6</v>
      </c>
      <c r="I111" s="869">
        <f t="shared" si="22"/>
        <v>126000</v>
      </c>
      <c r="J111" s="891"/>
      <c r="K111" s="869">
        <f t="shared" si="25"/>
        <v>21000</v>
      </c>
      <c r="L111" s="869"/>
      <c r="M111" s="869">
        <f t="shared" si="23"/>
        <v>126000</v>
      </c>
    </row>
    <row r="112" spans="1:13" ht="15" customHeight="1">
      <c r="A112" s="820">
        <v>7</v>
      </c>
      <c r="B112" s="820">
        <f t="shared" si="20"/>
        <v>196000</v>
      </c>
      <c r="C112" s="841"/>
      <c r="D112" s="820">
        <f t="shared" si="24"/>
        <v>28000</v>
      </c>
      <c r="E112" s="820"/>
      <c r="F112" s="820">
        <f t="shared" si="21"/>
        <v>196000</v>
      </c>
      <c r="H112" s="869">
        <v>7</v>
      </c>
      <c r="I112" s="869">
        <f t="shared" si="22"/>
        <v>147000</v>
      </c>
      <c r="J112" s="891"/>
      <c r="K112" s="869">
        <f t="shared" si="25"/>
        <v>21000</v>
      </c>
      <c r="L112" s="869"/>
      <c r="M112" s="869">
        <f t="shared" si="23"/>
        <v>147000</v>
      </c>
    </row>
    <row r="113" spans="1:13" ht="15" customHeight="1">
      <c r="A113" s="820">
        <v>8</v>
      </c>
      <c r="B113" s="820">
        <f t="shared" si="20"/>
        <v>224000</v>
      </c>
      <c r="C113" s="841"/>
      <c r="D113" s="820">
        <f t="shared" si="24"/>
        <v>28000</v>
      </c>
      <c r="E113" s="820"/>
      <c r="F113" s="820">
        <f t="shared" si="21"/>
        <v>224000</v>
      </c>
      <c r="H113" s="869">
        <v>8</v>
      </c>
      <c r="I113" s="869">
        <f t="shared" si="22"/>
        <v>168000</v>
      </c>
      <c r="J113" s="891"/>
      <c r="K113" s="869">
        <f t="shared" si="25"/>
        <v>21000</v>
      </c>
      <c r="L113" s="869"/>
      <c r="M113" s="869">
        <f t="shared" si="23"/>
        <v>168000</v>
      </c>
    </row>
    <row r="114" spans="1:13" ht="15" customHeight="1">
      <c r="A114" s="820">
        <v>9</v>
      </c>
      <c r="B114" s="820">
        <f t="shared" si="20"/>
        <v>252000</v>
      </c>
      <c r="C114" s="841"/>
      <c r="D114" s="820">
        <f t="shared" si="24"/>
        <v>28000</v>
      </c>
      <c r="E114" s="820"/>
      <c r="F114" s="820">
        <f t="shared" si="21"/>
        <v>252000</v>
      </c>
      <c r="H114" s="869">
        <v>9</v>
      </c>
      <c r="I114" s="869">
        <f t="shared" si="22"/>
        <v>189000</v>
      </c>
      <c r="J114" s="891"/>
      <c r="K114" s="869">
        <f t="shared" si="25"/>
        <v>21000</v>
      </c>
      <c r="L114" s="869"/>
      <c r="M114" s="869">
        <f t="shared" si="23"/>
        <v>189000</v>
      </c>
    </row>
    <row r="115" spans="1:13" ht="15" customHeight="1">
      <c r="A115" s="820">
        <v>10</v>
      </c>
      <c r="B115" s="820">
        <f t="shared" si="20"/>
        <v>280000</v>
      </c>
      <c r="C115" s="841"/>
      <c r="D115" s="820">
        <f t="shared" si="24"/>
        <v>28000</v>
      </c>
      <c r="E115" s="820"/>
      <c r="F115" s="820">
        <f t="shared" si="21"/>
        <v>280000</v>
      </c>
      <c r="H115" s="869">
        <v>10</v>
      </c>
      <c r="I115" s="869">
        <f t="shared" si="22"/>
        <v>210000</v>
      </c>
      <c r="J115" s="891"/>
      <c r="K115" s="869">
        <f t="shared" si="25"/>
        <v>21000</v>
      </c>
      <c r="L115" s="869"/>
      <c r="M115" s="869">
        <f t="shared" si="23"/>
        <v>210000</v>
      </c>
    </row>
    <row r="116" spans="1:13" ht="15" customHeight="1">
      <c r="A116" s="820">
        <v>11</v>
      </c>
      <c r="B116" s="820">
        <f t="shared" si="20"/>
        <v>308000</v>
      </c>
      <c r="C116" s="841"/>
      <c r="D116" s="820">
        <f t="shared" si="24"/>
        <v>28000</v>
      </c>
      <c r="E116" s="820"/>
      <c r="F116" s="820">
        <f t="shared" si="21"/>
        <v>308000</v>
      </c>
      <c r="H116" s="869">
        <v>11</v>
      </c>
      <c r="I116" s="869">
        <f t="shared" si="22"/>
        <v>231000</v>
      </c>
      <c r="J116" s="891"/>
      <c r="K116" s="869">
        <f t="shared" si="25"/>
        <v>21000</v>
      </c>
      <c r="L116" s="869"/>
      <c r="M116" s="869">
        <f t="shared" si="23"/>
        <v>231000</v>
      </c>
    </row>
    <row r="117" spans="1:13" ht="15" customHeight="1">
      <c r="A117" s="820">
        <v>12</v>
      </c>
      <c r="B117" s="820">
        <f t="shared" si="20"/>
        <v>336000</v>
      </c>
      <c r="C117" s="841"/>
      <c r="D117" s="820">
        <f t="shared" si="24"/>
        <v>28000</v>
      </c>
      <c r="E117" s="820"/>
      <c r="F117" s="820">
        <f t="shared" si="21"/>
        <v>336000</v>
      </c>
      <c r="H117" s="869">
        <v>12</v>
      </c>
      <c r="I117" s="869">
        <f t="shared" si="22"/>
        <v>252000</v>
      </c>
      <c r="J117" s="891"/>
      <c r="K117" s="869">
        <f t="shared" si="25"/>
        <v>21000</v>
      </c>
      <c r="L117" s="869"/>
      <c r="M117" s="869">
        <f t="shared" si="23"/>
        <v>252000</v>
      </c>
    </row>
    <row r="118" spans="1:13" ht="15" customHeight="1">
      <c r="A118" s="820">
        <v>13</v>
      </c>
      <c r="B118" s="820">
        <f t="shared" si="20"/>
        <v>364000</v>
      </c>
      <c r="C118" s="841"/>
      <c r="D118" s="820">
        <f t="shared" si="24"/>
        <v>28000</v>
      </c>
      <c r="E118" s="820"/>
      <c r="F118" s="820">
        <f t="shared" si="21"/>
        <v>364000</v>
      </c>
      <c r="H118" s="869">
        <v>13</v>
      </c>
      <c r="I118" s="869">
        <f t="shared" si="22"/>
        <v>273000</v>
      </c>
      <c r="J118" s="891"/>
      <c r="K118" s="869">
        <f t="shared" si="25"/>
        <v>21000</v>
      </c>
      <c r="L118" s="869"/>
      <c r="M118" s="869">
        <f t="shared" si="23"/>
        <v>273000</v>
      </c>
    </row>
    <row r="119" spans="1:13" ht="15" customHeight="1">
      <c r="A119" s="820">
        <v>14</v>
      </c>
      <c r="B119" s="820">
        <f t="shared" si="20"/>
        <v>392000</v>
      </c>
      <c r="C119" s="841"/>
      <c r="D119" s="820">
        <f t="shared" si="24"/>
        <v>28000</v>
      </c>
      <c r="E119" s="820"/>
      <c r="F119" s="820">
        <f t="shared" si="21"/>
        <v>392000</v>
      </c>
      <c r="H119" s="869">
        <v>14</v>
      </c>
      <c r="I119" s="869">
        <f t="shared" si="22"/>
        <v>294000</v>
      </c>
      <c r="J119" s="891"/>
      <c r="K119" s="869">
        <f t="shared" si="25"/>
        <v>21000</v>
      </c>
      <c r="L119" s="869"/>
      <c r="M119" s="869">
        <f t="shared" si="23"/>
        <v>294000</v>
      </c>
    </row>
    <row r="120" spans="1:13" ht="15" customHeight="1">
      <c r="A120" s="820">
        <v>15</v>
      </c>
      <c r="B120" s="820">
        <f t="shared" si="20"/>
        <v>420000</v>
      </c>
      <c r="C120" s="841"/>
      <c r="D120" s="820">
        <f t="shared" si="24"/>
        <v>28000</v>
      </c>
      <c r="E120" s="820"/>
      <c r="F120" s="820">
        <f t="shared" si="21"/>
        <v>420000</v>
      </c>
      <c r="H120" s="869">
        <v>15</v>
      </c>
      <c r="I120" s="869">
        <f t="shared" si="22"/>
        <v>315000</v>
      </c>
      <c r="J120" s="891"/>
      <c r="K120" s="869">
        <f t="shared" si="25"/>
        <v>21000</v>
      </c>
      <c r="L120" s="869"/>
      <c r="M120" s="869">
        <f t="shared" si="23"/>
        <v>315000</v>
      </c>
    </row>
    <row r="121" spans="1:13" ht="15" customHeight="1">
      <c r="A121" s="820">
        <v>16</v>
      </c>
      <c r="B121" s="820">
        <f t="shared" si="20"/>
        <v>448000</v>
      </c>
      <c r="C121" s="841"/>
      <c r="D121" s="820">
        <f t="shared" si="24"/>
        <v>28000</v>
      </c>
      <c r="E121" s="820"/>
      <c r="F121" s="820">
        <f t="shared" si="21"/>
        <v>448000</v>
      </c>
      <c r="H121" s="869">
        <v>16</v>
      </c>
      <c r="I121" s="869">
        <f t="shared" si="22"/>
        <v>336000</v>
      </c>
      <c r="J121" s="891"/>
      <c r="K121" s="869">
        <f t="shared" si="25"/>
        <v>21000</v>
      </c>
      <c r="L121" s="869"/>
      <c r="M121" s="869">
        <f t="shared" si="23"/>
        <v>336000</v>
      </c>
    </row>
    <row r="122" spans="1:13" ht="15" customHeight="1">
      <c r="A122" s="820">
        <v>17</v>
      </c>
      <c r="B122" s="820">
        <f t="shared" si="20"/>
        <v>476000</v>
      </c>
      <c r="C122" s="841"/>
      <c r="D122" s="820">
        <f t="shared" si="24"/>
        <v>28000</v>
      </c>
      <c r="E122" s="820"/>
      <c r="F122" s="820">
        <f t="shared" si="21"/>
        <v>476000</v>
      </c>
      <c r="H122" s="869">
        <v>17</v>
      </c>
      <c r="I122" s="869">
        <f t="shared" si="22"/>
        <v>357000</v>
      </c>
      <c r="J122" s="891"/>
      <c r="K122" s="869">
        <f t="shared" si="25"/>
        <v>21000</v>
      </c>
      <c r="L122" s="869"/>
      <c r="M122" s="869">
        <f t="shared" si="23"/>
        <v>357000</v>
      </c>
    </row>
    <row r="123" spans="1:13" ht="15" customHeight="1">
      <c r="A123" s="820">
        <v>18</v>
      </c>
      <c r="B123" s="820">
        <f t="shared" si="20"/>
        <v>504000</v>
      </c>
      <c r="C123" s="841"/>
      <c r="D123" s="820">
        <f t="shared" si="24"/>
        <v>28000</v>
      </c>
      <c r="E123" s="820"/>
      <c r="F123" s="820">
        <f t="shared" si="21"/>
        <v>504000</v>
      </c>
      <c r="H123" s="869">
        <v>18</v>
      </c>
      <c r="I123" s="869">
        <f t="shared" si="22"/>
        <v>378000</v>
      </c>
      <c r="J123" s="891"/>
      <c r="K123" s="869">
        <f t="shared" si="25"/>
        <v>21000</v>
      </c>
      <c r="L123" s="869"/>
      <c r="M123" s="869">
        <f t="shared" si="23"/>
        <v>378000</v>
      </c>
    </row>
    <row r="124" spans="1:13" ht="15" customHeight="1">
      <c r="A124" s="820">
        <v>19</v>
      </c>
      <c r="B124" s="820">
        <f t="shared" si="20"/>
        <v>532000</v>
      </c>
      <c r="C124" s="841"/>
      <c r="D124" s="820">
        <f t="shared" si="24"/>
        <v>28000</v>
      </c>
      <c r="E124" s="820"/>
      <c r="F124" s="820">
        <f t="shared" si="21"/>
        <v>532000</v>
      </c>
      <c r="H124" s="869">
        <v>19</v>
      </c>
      <c r="I124" s="869">
        <f t="shared" si="22"/>
        <v>399000</v>
      </c>
      <c r="J124" s="891"/>
      <c r="K124" s="869">
        <f t="shared" si="25"/>
        <v>21000</v>
      </c>
      <c r="L124" s="869"/>
      <c r="M124" s="869">
        <f t="shared" si="23"/>
        <v>399000</v>
      </c>
    </row>
    <row r="125" spans="1:13" ht="15" customHeight="1">
      <c r="A125" s="820">
        <v>20</v>
      </c>
      <c r="B125" s="820">
        <f t="shared" si="20"/>
        <v>560000</v>
      </c>
      <c r="C125" s="841"/>
      <c r="D125" s="820">
        <f t="shared" si="24"/>
        <v>28000</v>
      </c>
      <c r="E125" s="820"/>
      <c r="F125" s="820">
        <f t="shared" si="21"/>
        <v>560000</v>
      </c>
      <c r="H125" s="869">
        <v>20</v>
      </c>
      <c r="I125" s="869">
        <f t="shared" si="22"/>
        <v>420000</v>
      </c>
      <c r="J125" s="891"/>
      <c r="K125" s="869">
        <f t="shared" si="25"/>
        <v>21000</v>
      </c>
      <c r="L125" s="869"/>
      <c r="M125" s="869">
        <f t="shared" si="23"/>
        <v>420000</v>
      </c>
    </row>
    <row r="126" spans="1:13" ht="15" customHeight="1">
      <c r="A126" s="820">
        <v>21</v>
      </c>
      <c r="B126" s="820">
        <f t="shared" si="20"/>
        <v>588000</v>
      </c>
      <c r="C126" s="841"/>
      <c r="D126" s="820">
        <f t="shared" si="24"/>
        <v>28000</v>
      </c>
      <c r="E126" s="820"/>
      <c r="F126" s="820">
        <f t="shared" si="21"/>
        <v>588000</v>
      </c>
      <c r="H126" s="869">
        <v>21</v>
      </c>
      <c r="I126" s="869">
        <f t="shared" si="22"/>
        <v>441000</v>
      </c>
      <c r="J126" s="891"/>
      <c r="K126" s="869">
        <f t="shared" si="25"/>
        <v>21000</v>
      </c>
      <c r="L126" s="869"/>
      <c r="M126" s="869">
        <f t="shared" si="23"/>
        <v>441000</v>
      </c>
    </row>
    <row r="127" spans="1:13" ht="15" customHeight="1">
      <c r="A127" s="820">
        <v>22</v>
      </c>
      <c r="B127" s="820">
        <f t="shared" si="20"/>
        <v>616000</v>
      </c>
      <c r="C127" s="841"/>
      <c r="D127" s="820">
        <f t="shared" si="24"/>
        <v>28000</v>
      </c>
      <c r="E127" s="820"/>
      <c r="F127" s="820">
        <f t="shared" si="21"/>
        <v>616000</v>
      </c>
      <c r="H127" s="869">
        <v>22</v>
      </c>
      <c r="I127" s="869">
        <f t="shared" si="22"/>
        <v>462000</v>
      </c>
      <c r="J127" s="891"/>
      <c r="K127" s="869">
        <f t="shared" si="25"/>
        <v>21000</v>
      </c>
      <c r="L127" s="869"/>
      <c r="M127" s="869">
        <f t="shared" si="23"/>
        <v>462000</v>
      </c>
    </row>
    <row r="128" spans="1:13" ht="15" customHeight="1">
      <c r="A128" s="820">
        <v>23</v>
      </c>
      <c r="B128" s="820">
        <f t="shared" si="20"/>
        <v>644000</v>
      </c>
      <c r="C128" s="841"/>
      <c r="D128" s="820">
        <f t="shared" si="24"/>
        <v>28000</v>
      </c>
      <c r="E128" s="820"/>
      <c r="F128" s="820">
        <f t="shared" si="21"/>
        <v>644000</v>
      </c>
      <c r="H128" s="869">
        <v>23</v>
      </c>
      <c r="I128" s="869">
        <f t="shared" si="22"/>
        <v>483000</v>
      </c>
      <c r="J128" s="891"/>
      <c r="K128" s="869">
        <f t="shared" si="25"/>
        <v>21000</v>
      </c>
      <c r="L128" s="869"/>
      <c r="M128" s="869">
        <f t="shared" si="23"/>
        <v>483000</v>
      </c>
    </row>
    <row r="129" spans="1:13" ht="15" customHeight="1">
      <c r="A129" s="820">
        <v>24</v>
      </c>
      <c r="B129" s="820">
        <f t="shared" si="20"/>
        <v>672000</v>
      </c>
      <c r="C129" s="841"/>
      <c r="D129" s="820">
        <f t="shared" si="24"/>
        <v>28000</v>
      </c>
      <c r="E129" s="820"/>
      <c r="F129" s="820">
        <f t="shared" si="21"/>
        <v>672000</v>
      </c>
      <c r="H129" s="869">
        <v>24</v>
      </c>
      <c r="I129" s="869">
        <f t="shared" si="22"/>
        <v>504000</v>
      </c>
      <c r="J129" s="891"/>
      <c r="K129" s="869">
        <f t="shared" si="25"/>
        <v>21000</v>
      </c>
      <c r="L129" s="869"/>
      <c r="M129" s="869">
        <f t="shared" si="23"/>
        <v>504000</v>
      </c>
    </row>
    <row r="130" spans="1:13" ht="15" customHeight="1">
      <c r="A130" s="820">
        <v>25</v>
      </c>
      <c r="B130" s="820">
        <f t="shared" si="20"/>
        <v>700000</v>
      </c>
      <c r="C130" s="841"/>
      <c r="D130" s="820">
        <f t="shared" si="24"/>
        <v>28000</v>
      </c>
      <c r="E130" s="820"/>
      <c r="F130" s="820">
        <f t="shared" si="21"/>
        <v>700000</v>
      </c>
      <c r="H130" s="869">
        <v>25</v>
      </c>
      <c r="I130" s="869">
        <f t="shared" si="22"/>
        <v>525000</v>
      </c>
      <c r="J130" s="891"/>
      <c r="K130" s="869">
        <f t="shared" si="25"/>
        <v>21000</v>
      </c>
      <c r="L130" s="869"/>
      <c r="M130" s="869">
        <f t="shared" si="23"/>
        <v>525000</v>
      </c>
    </row>
    <row r="131" spans="1:13" ht="15" customHeight="1">
      <c r="A131" s="820">
        <v>26</v>
      </c>
      <c r="B131" s="820">
        <f t="shared" si="20"/>
        <v>728000</v>
      </c>
      <c r="C131" s="841"/>
      <c r="D131" s="820">
        <f t="shared" si="24"/>
        <v>28000</v>
      </c>
      <c r="E131" s="820"/>
      <c r="F131" s="820">
        <f t="shared" si="21"/>
        <v>728000</v>
      </c>
      <c r="H131" s="869">
        <v>26</v>
      </c>
      <c r="I131" s="869">
        <f t="shared" si="22"/>
        <v>546000</v>
      </c>
      <c r="J131" s="891"/>
      <c r="K131" s="869">
        <f t="shared" si="25"/>
        <v>21000</v>
      </c>
      <c r="L131" s="869"/>
      <c r="M131" s="869">
        <f t="shared" si="23"/>
        <v>546000</v>
      </c>
    </row>
    <row r="132" spans="1:13" ht="15" customHeight="1">
      <c r="A132" s="820">
        <v>27</v>
      </c>
      <c r="B132" s="820">
        <f t="shared" si="20"/>
        <v>756000</v>
      </c>
      <c r="C132" s="841"/>
      <c r="D132" s="820">
        <f t="shared" si="24"/>
        <v>28000</v>
      </c>
      <c r="E132" s="820"/>
      <c r="F132" s="820">
        <f t="shared" si="21"/>
        <v>756000</v>
      </c>
      <c r="H132" s="869">
        <v>27</v>
      </c>
      <c r="I132" s="869">
        <f t="shared" si="22"/>
        <v>567000</v>
      </c>
      <c r="J132" s="891"/>
      <c r="K132" s="869">
        <f t="shared" si="25"/>
        <v>21000</v>
      </c>
      <c r="L132" s="869"/>
      <c r="M132" s="869">
        <f t="shared" si="23"/>
        <v>567000</v>
      </c>
    </row>
    <row r="133" spans="1:13" ht="15" customHeight="1">
      <c r="A133" s="820">
        <v>28</v>
      </c>
      <c r="B133" s="820">
        <f t="shared" si="20"/>
        <v>784000</v>
      </c>
      <c r="C133" s="841"/>
      <c r="D133" s="820">
        <f t="shared" si="24"/>
        <v>28000</v>
      </c>
      <c r="E133" s="820"/>
      <c r="F133" s="820">
        <f t="shared" si="21"/>
        <v>784000</v>
      </c>
      <c r="H133" s="869">
        <v>28</v>
      </c>
      <c r="I133" s="869">
        <f t="shared" si="22"/>
        <v>588000</v>
      </c>
      <c r="J133" s="891"/>
      <c r="K133" s="869">
        <f t="shared" si="25"/>
        <v>21000</v>
      </c>
      <c r="L133" s="869"/>
      <c r="M133" s="869">
        <f t="shared" si="23"/>
        <v>588000</v>
      </c>
    </row>
    <row r="134" spans="1:13" ht="15" customHeight="1">
      <c r="A134" s="820">
        <v>29</v>
      </c>
      <c r="B134" s="820">
        <f t="shared" si="20"/>
        <v>812000</v>
      </c>
      <c r="C134" s="841"/>
      <c r="D134" s="820">
        <f t="shared" si="24"/>
        <v>28000</v>
      </c>
      <c r="E134" s="820"/>
      <c r="F134" s="820">
        <f t="shared" si="21"/>
        <v>812000</v>
      </c>
      <c r="H134" s="869">
        <v>29</v>
      </c>
      <c r="I134" s="869">
        <f t="shared" si="22"/>
        <v>609000</v>
      </c>
      <c r="J134" s="891"/>
      <c r="K134" s="869">
        <f t="shared" si="25"/>
        <v>21000</v>
      </c>
      <c r="L134" s="869"/>
      <c r="M134" s="869">
        <f t="shared" si="23"/>
        <v>609000</v>
      </c>
    </row>
    <row r="135" spans="1:13" ht="15" customHeight="1">
      <c r="A135" s="820">
        <v>30</v>
      </c>
      <c r="B135" s="820">
        <f t="shared" si="20"/>
        <v>840000</v>
      </c>
      <c r="C135" s="841"/>
      <c r="D135" s="820">
        <f t="shared" si="24"/>
        <v>28000</v>
      </c>
      <c r="E135" s="820"/>
      <c r="F135" s="820">
        <f t="shared" si="21"/>
        <v>840000</v>
      </c>
      <c r="H135" s="869">
        <v>30</v>
      </c>
      <c r="I135" s="869">
        <f t="shared" si="22"/>
        <v>630000</v>
      </c>
      <c r="J135" s="891"/>
      <c r="K135" s="869">
        <f t="shared" si="25"/>
        <v>21000</v>
      </c>
      <c r="L135" s="869"/>
      <c r="M135" s="869">
        <f t="shared" si="23"/>
        <v>630000</v>
      </c>
    </row>
    <row r="136" spans="1:13" ht="15" customHeight="1">
      <c r="A136" s="820">
        <v>31</v>
      </c>
      <c r="B136" s="820">
        <f t="shared" si="20"/>
        <v>868000</v>
      </c>
      <c r="C136" s="841"/>
      <c r="D136" s="820">
        <f t="shared" si="24"/>
        <v>28000</v>
      </c>
      <c r="E136" s="820"/>
      <c r="F136" s="820">
        <f t="shared" si="21"/>
        <v>868000</v>
      </c>
      <c r="H136" s="869">
        <v>31</v>
      </c>
      <c r="I136" s="869">
        <f t="shared" si="22"/>
        <v>651000</v>
      </c>
      <c r="J136" s="891"/>
      <c r="K136" s="869">
        <f t="shared" si="25"/>
        <v>21000</v>
      </c>
      <c r="L136" s="869"/>
      <c r="M136" s="869">
        <f t="shared" si="23"/>
        <v>651000</v>
      </c>
    </row>
    <row r="137" spans="1:13" ht="15" customHeight="1">
      <c r="A137" s="820">
        <v>32</v>
      </c>
      <c r="B137" s="820">
        <f t="shared" si="20"/>
        <v>896000</v>
      </c>
      <c r="C137" s="841"/>
      <c r="D137" s="820">
        <f t="shared" si="24"/>
        <v>28000</v>
      </c>
      <c r="E137" s="820"/>
      <c r="F137" s="820">
        <f t="shared" si="21"/>
        <v>896000</v>
      </c>
      <c r="H137" s="869">
        <v>32</v>
      </c>
      <c r="I137" s="869">
        <f t="shared" si="22"/>
        <v>672000</v>
      </c>
      <c r="J137" s="891"/>
      <c r="K137" s="869">
        <f t="shared" si="25"/>
        <v>21000</v>
      </c>
      <c r="L137" s="869"/>
      <c r="M137" s="869">
        <f t="shared" si="23"/>
        <v>672000</v>
      </c>
    </row>
    <row r="138" spans="1:13" ht="15" customHeight="1">
      <c r="A138" s="820">
        <v>33</v>
      </c>
      <c r="B138" s="820">
        <f t="shared" si="20"/>
        <v>924000</v>
      </c>
      <c r="C138" s="841"/>
      <c r="D138" s="820">
        <f t="shared" si="24"/>
        <v>28000</v>
      </c>
      <c r="E138" s="820"/>
      <c r="F138" s="820">
        <f t="shared" si="21"/>
        <v>924000</v>
      </c>
      <c r="H138" s="869">
        <v>33</v>
      </c>
      <c r="I138" s="869">
        <f t="shared" si="22"/>
        <v>693000</v>
      </c>
      <c r="J138" s="891"/>
      <c r="K138" s="869">
        <f t="shared" si="25"/>
        <v>21000</v>
      </c>
      <c r="L138" s="869"/>
      <c r="M138" s="869">
        <f t="shared" si="23"/>
        <v>693000</v>
      </c>
    </row>
    <row r="139" spans="1:13" ht="15" customHeight="1">
      <c r="A139" s="820">
        <v>34</v>
      </c>
      <c r="B139" s="820">
        <f t="shared" si="20"/>
        <v>952000</v>
      </c>
      <c r="C139" s="841"/>
      <c r="D139" s="820">
        <f t="shared" si="24"/>
        <v>28000</v>
      </c>
      <c r="E139" s="820"/>
      <c r="F139" s="820">
        <f t="shared" si="21"/>
        <v>952000</v>
      </c>
      <c r="H139" s="869">
        <v>34</v>
      </c>
      <c r="I139" s="869">
        <f t="shared" si="22"/>
        <v>714000</v>
      </c>
      <c r="J139" s="891"/>
      <c r="K139" s="869">
        <f t="shared" si="25"/>
        <v>21000</v>
      </c>
      <c r="L139" s="869"/>
      <c r="M139" s="869">
        <f t="shared" si="23"/>
        <v>714000</v>
      </c>
    </row>
    <row r="140" spans="1:13" ht="15" customHeight="1">
      <c r="A140" s="820">
        <v>35</v>
      </c>
      <c r="B140" s="820">
        <f t="shared" si="20"/>
        <v>980000</v>
      </c>
      <c r="C140" s="841"/>
      <c r="D140" s="820">
        <f t="shared" si="24"/>
        <v>28000</v>
      </c>
      <c r="E140" s="820"/>
      <c r="F140" s="820">
        <f t="shared" si="21"/>
        <v>980000</v>
      </c>
      <c r="H140" s="869">
        <v>35</v>
      </c>
      <c r="I140" s="869">
        <f t="shared" si="22"/>
        <v>735000</v>
      </c>
      <c r="J140" s="891"/>
      <c r="K140" s="869">
        <f t="shared" si="25"/>
        <v>21000</v>
      </c>
      <c r="L140" s="869"/>
      <c r="M140" s="869">
        <f t="shared" si="23"/>
        <v>735000</v>
      </c>
    </row>
    <row r="141" spans="1:13" ht="15" customHeight="1">
      <c r="A141" s="820">
        <v>36</v>
      </c>
      <c r="B141" s="820">
        <f t="shared" si="20"/>
        <v>1008000</v>
      </c>
      <c r="C141" s="841"/>
      <c r="D141" s="820">
        <f t="shared" si="24"/>
        <v>28000</v>
      </c>
      <c r="E141" s="820"/>
      <c r="F141" s="820">
        <f t="shared" si="21"/>
        <v>1008000</v>
      </c>
      <c r="H141" s="869">
        <v>36</v>
      </c>
      <c r="I141" s="869">
        <f t="shared" si="22"/>
        <v>756000</v>
      </c>
      <c r="J141" s="891"/>
      <c r="K141" s="869">
        <f t="shared" si="25"/>
        <v>21000</v>
      </c>
      <c r="L141" s="869"/>
      <c r="M141" s="869">
        <f t="shared" si="23"/>
        <v>756000</v>
      </c>
    </row>
    <row r="142" spans="1:13" ht="15" customHeight="1">
      <c r="A142" s="820">
        <v>37</v>
      </c>
      <c r="B142" s="820">
        <f t="shared" si="20"/>
        <v>1036000</v>
      </c>
      <c r="C142" s="841"/>
      <c r="D142" s="820">
        <f t="shared" si="24"/>
        <v>28000</v>
      </c>
      <c r="E142" s="820"/>
      <c r="F142" s="820">
        <f t="shared" si="21"/>
        <v>1036000</v>
      </c>
      <c r="H142" s="869">
        <v>37</v>
      </c>
      <c r="I142" s="869">
        <f t="shared" si="22"/>
        <v>777000</v>
      </c>
      <c r="J142" s="891"/>
      <c r="K142" s="869">
        <f t="shared" si="25"/>
        <v>21000</v>
      </c>
      <c r="L142" s="869"/>
      <c r="M142" s="869">
        <f t="shared" si="23"/>
        <v>777000</v>
      </c>
    </row>
    <row r="143" spans="1:13" ht="15" customHeight="1">
      <c r="A143" s="820">
        <v>38</v>
      </c>
      <c r="B143" s="820">
        <f t="shared" si="20"/>
        <v>1064000</v>
      </c>
      <c r="C143" s="841"/>
      <c r="D143" s="820">
        <f t="shared" si="24"/>
        <v>28000</v>
      </c>
      <c r="E143" s="820"/>
      <c r="F143" s="820">
        <f t="shared" si="21"/>
        <v>1064000</v>
      </c>
      <c r="H143" s="869">
        <v>38</v>
      </c>
      <c r="I143" s="869">
        <f t="shared" si="22"/>
        <v>798000</v>
      </c>
      <c r="J143" s="891"/>
      <c r="K143" s="869">
        <f t="shared" si="25"/>
        <v>21000</v>
      </c>
      <c r="L143" s="869"/>
      <c r="M143" s="869">
        <f t="shared" si="23"/>
        <v>798000</v>
      </c>
    </row>
    <row r="144" spans="1:13" ht="15" customHeight="1">
      <c r="A144" s="820">
        <v>39</v>
      </c>
      <c r="B144" s="820">
        <f t="shared" si="20"/>
        <v>1092000</v>
      </c>
      <c r="C144" s="841"/>
      <c r="D144" s="820">
        <f t="shared" si="24"/>
        <v>28000</v>
      </c>
      <c r="E144" s="820"/>
      <c r="F144" s="820">
        <f t="shared" si="21"/>
        <v>1092000</v>
      </c>
      <c r="H144" s="869">
        <v>39</v>
      </c>
      <c r="I144" s="869">
        <f t="shared" si="22"/>
        <v>819000</v>
      </c>
      <c r="J144" s="891"/>
      <c r="K144" s="869">
        <f t="shared" si="25"/>
        <v>21000</v>
      </c>
      <c r="L144" s="869"/>
      <c r="M144" s="869">
        <f t="shared" si="23"/>
        <v>819000</v>
      </c>
    </row>
    <row r="145" spans="1:13" ht="15" customHeight="1">
      <c r="A145" s="820">
        <v>40</v>
      </c>
      <c r="B145" s="820">
        <f t="shared" si="20"/>
        <v>1120000</v>
      </c>
      <c r="C145" s="841"/>
      <c r="D145" s="820">
        <f t="shared" si="24"/>
        <v>28000</v>
      </c>
      <c r="E145" s="820"/>
      <c r="F145" s="820">
        <f t="shared" si="21"/>
        <v>1120000</v>
      </c>
      <c r="H145" s="869">
        <v>40</v>
      </c>
      <c r="I145" s="869">
        <f t="shared" si="22"/>
        <v>840000</v>
      </c>
      <c r="J145" s="891"/>
      <c r="K145" s="869">
        <f t="shared" si="25"/>
        <v>21000</v>
      </c>
      <c r="L145" s="869"/>
      <c r="M145" s="869">
        <f t="shared" si="23"/>
        <v>840000</v>
      </c>
    </row>
    <row r="146" spans="1:13" ht="15" customHeight="1">
      <c r="A146" s="820">
        <v>41</v>
      </c>
      <c r="B146" s="820">
        <f t="shared" si="20"/>
        <v>1148000</v>
      </c>
      <c r="C146" s="841"/>
      <c r="D146" s="820">
        <f t="shared" si="24"/>
        <v>28000</v>
      </c>
      <c r="E146" s="820"/>
      <c r="F146" s="820">
        <f t="shared" si="21"/>
        <v>1148000</v>
      </c>
      <c r="H146" s="869">
        <v>41</v>
      </c>
      <c r="I146" s="869">
        <f t="shared" si="22"/>
        <v>861000</v>
      </c>
      <c r="J146" s="891"/>
      <c r="K146" s="869">
        <f t="shared" si="25"/>
        <v>21000</v>
      </c>
      <c r="L146" s="869"/>
      <c r="M146" s="869">
        <f t="shared" si="23"/>
        <v>861000</v>
      </c>
    </row>
    <row r="147" spans="1:13" ht="15" customHeight="1">
      <c r="A147" s="820">
        <v>42</v>
      </c>
      <c r="B147" s="820">
        <f t="shared" si="20"/>
        <v>1176000</v>
      </c>
      <c r="C147" s="841"/>
      <c r="D147" s="820">
        <f t="shared" si="24"/>
        <v>28000</v>
      </c>
      <c r="E147" s="820"/>
      <c r="F147" s="820">
        <f t="shared" si="21"/>
        <v>1176000</v>
      </c>
      <c r="H147" s="869">
        <v>42</v>
      </c>
      <c r="I147" s="869">
        <f t="shared" si="22"/>
        <v>882000</v>
      </c>
      <c r="J147" s="891"/>
      <c r="K147" s="869">
        <f t="shared" si="25"/>
        <v>21000</v>
      </c>
      <c r="L147" s="869"/>
      <c r="M147" s="869">
        <f t="shared" si="23"/>
        <v>882000</v>
      </c>
    </row>
    <row r="148" spans="1:13" ht="15" customHeight="1">
      <c r="A148" s="820">
        <v>43</v>
      </c>
      <c r="B148" s="820">
        <f t="shared" si="20"/>
        <v>1204000</v>
      </c>
      <c r="C148" s="841"/>
      <c r="D148" s="820">
        <f t="shared" si="24"/>
        <v>28000</v>
      </c>
      <c r="E148" s="820"/>
      <c r="F148" s="820">
        <f t="shared" si="21"/>
        <v>1204000</v>
      </c>
      <c r="H148" s="869">
        <v>43</v>
      </c>
      <c r="I148" s="869">
        <f t="shared" si="22"/>
        <v>903000</v>
      </c>
      <c r="J148" s="891"/>
      <c r="K148" s="869">
        <f t="shared" si="25"/>
        <v>21000</v>
      </c>
      <c r="L148" s="869"/>
      <c r="M148" s="869">
        <f t="shared" si="23"/>
        <v>903000</v>
      </c>
    </row>
    <row r="149" spans="1:13" ht="15" customHeight="1">
      <c r="A149" s="820">
        <v>44</v>
      </c>
      <c r="B149" s="820">
        <f t="shared" si="20"/>
        <v>1232000</v>
      </c>
      <c r="C149" s="841"/>
      <c r="D149" s="820">
        <f t="shared" si="24"/>
        <v>28000</v>
      </c>
      <c r="E149" s="820"/>
      <c r="F149" s="820">
        <f t="shared" si="21"/>
        <v>1232000</v>
      </c>
      <c r="H149" s="869">
        <v>44</v>
      </c>
      <c r="I149" s="869">
        <f t="shared" si="22"/>
        <v>924000</v>
      </c>
      <c r="J149" s="891"/>
      <c r="K149" s="869">
        <f t="shared" si="25"/>
        <v>21000</v>
      </c>
      <c r="L149" s="869"/>
      <c r="M149" s="869">
        <f t="shared" si="23"/>
        <v>924000</v>
      </c>
    </row>
    <row r="150" spans="1:13" ht="15" customHeight="1">
      <c r="A150" s="820">
        <v>45</v>
      </c>
      <c r="B150" s="820">
        <f t="shared" si="20"/>
        <v>1260000</v>
      </c>
      <c r="C150" s="841"/>
      <c r="D150" s="820">
        <f t="shared" si="24"/>
        <v>28000</v>
      </c>
      <c r="E150" s="820"/>
      <c r="F150" s="820">
        <f t="shared" si="21"/>
        <v>1260000</v>
      </c>
      <c r="H150" s="869">
        <v>45</v>
      </c>
      <c r="I150" s="869">
        <f t="shared" si="22"/>
        <v>945000</v>
      </c>
      <c r="J150" s="891"/>
      <c r="K150" s="869">
        <f t="shared" si="25"/>
        <v>21000</v>
      </c>
      <c r="L150" s="869"/>
      <c r="M150" s="869">
        <f t="shared" si="23"/>
        <v>945000</v>
      </c>
    </row>
    <row r="151" spans="1:13" ht="15" customHeight="1">
      <c r="A151" s="820">
        <v>46</v>
      </c>
      <c r="B151" s="820">
        <f t="shared" si="20"/>
        <v>1288000</v>
      </c>
      <c r="C151" s="841"/>
      <c r="D151" s="820">
        <f t="shared" si="24"/>
        <v>28000</v>
      </c>
      <c r="E151" s="820"/>
      <c r="F151" s="820">
        <f t="shared" si="21"/>
        <v>1288000</v>
      </c>
      <c r="H151" s="869">
        <v>46</v>
      </c>
      <c r="I151" s="869">
        <f t="shared" si="22"/>
        <v>966000</v>
      </c>
      <c r="J151" s="891"/>
      <c r="K151" s="869">
        <f t="shared" si="25"/>
        <v>21000</v>
      </c>
      <c r="L151" s="869"/>
      <c r="M151" s="869">
        <f t="shared" si="23"/>
        <v>966000</v>
      </c>
    </row>
    <row r="152" spans="1:13" ht="15" customHeight="1">
      <c r="A152" s="820">
        <v>47</v>
      </c>
      <c r="B152" s="820">
        <f t="shared" si="20"/>
        <v>1316000</v>
      </c>
      <c r="C152" s="841"/>
      <c r="D152" s="820">
        <f t="shared" si="24"/>
        <v>28000</v>
      </c>
      <c r="E152" s="820"/>
      <c r="F152" s="820">
        <f t="shared" si="21"/>
        <v>1316000</v>
      </c>
      <c r="H152" s="869">
        <v>47</v>
      </c>
      <c r="I152" s="869">
        <f t="shared" si="22"/>
        <v>987000</v>
      </c>
      <c r="J152" s="891"/>
      <c r="K152" s="869">
        <f t="shared" si="25"/>
        <v>21000</v>
      </c>
      <c r="L152" s="869"/>
      <c r="M152" s="869">
        <f t="shared" si="23"/>
        <v>987000</v>
      </c>
    </row>
    <row r="153" spans="1:13" ht="15" customHeight="1">
      <c r="A153" s="820">
        <v>48</v>
      </c>
      <c r="B153" s="820">
        <f t="shared" si="20"/>
        <v>1344000</v>
      </c>
      <c r="C153" s="841"/>
      <c r="D153" s="820">
        <f t="shared" si="24"/>
        <v>28000</v>
      </c>
      <c r="E153" s="820"/>
      <c r="F153" s="820">
        <f t="shared" si="21"/>
        <v>1344000</v>
      </c>
      <c r="H153" s="869">
        <v>48</v>
      </c>
      <c r="I153" s="869">
        <f t="shared" si="22"/>
        <v>1008000</v>
      </c>
      <c r="J153" s="891"/>
      <c r="K153" s="869">
        <f t="shared" si="25"/>
        <v>21000</v>
      </c>
      <c r="L153" s="869"/>
      <c r="M153" s="869">
        <f t="shared" si="23"/>
        <v>1008000</v>
      </c>
    </row>
    <row r="154" spans="1:13" ht="15" customHeight="1">
      <c r="A154" s="820">
        <v>49</v>
      </c>
      <c r="B154" s="820">
        <f t="shared" si="20"/>
        <v>1372000</v>
      </c>
      <c r="C154" s="841"/>
      <c r="D154" s="820">
        <f t="shared" si="24"/>
        <v>28000</v>
      </c>
      <c r="E154" s="820"/>
      <c r="F154" s="820">
        <f t="shared" si="21"/>
        <v>1372000</v>
      </c>
      <c r="H154" s="869">
        <v>49</v>
      </c>
      <c r="I154" s="869">
        <f t="shared" si="22"/>
        <v>1029000</v>
      </c>
      <c r="J154" s="891"/>
      <c r="K154" s="869">
        <f t="shared" si="25"/>
        <v>21000</v>
      </c>
      <c r="L154" s="869"/>
      <c r="M154" s="869">
        <f t="shared" si="23"/>
        <v>1029000</v>
      </c>
    </row>
    <row r="155" spans="1:13" ht="15" customHeight="1">
      <c r="A155" s="820">
        <v>50</v>
      </c>
      <c r="B155" s="820">
        <f t="shared" si="20"/>
        <v>1400000</v>
      </c>
      <c r="C155" s="841"/>
      <c r="D155" s="820">
        <f t="shared" si="24"/>
        <v>28000</v>
      </c>
      <c r="E155" s="820"/>
      <c r="F155" s="820">
        <f t="shared" si="21"/>
        <v>1400000</v>
      </c>
      <c r="H155" s="869">
        <v>50</v>
      </c>
      <c r="I155" s="869">
        <f t="shared" si="22"/>
        <v>1050000</v>
      </c>
      <c r="J155" s="891"/>
      <c r="K155" s="869">
        <f t="shared" si="25"/>
        <v>21000</v>
      </c>
      <c r="L155" s="869"/>
      <c r="M155" s="869">
        <f t="shared" si="23"/>
        <v>1050000</v>
      </c>
    </row>
    <row r="156" spans="1:13">
      <c r="A156" s="817"/>
      <c r="B156" s="817"/>
      <c r="D156" s="817"/>
      <c r="E156" s="817"/>
      <c r="F156" s="817"/>
      <c r="H156" s="866"/>
      <c r="I156" s="866"/>
      <c r="J156" s="886"/>
      <c r="K156" s="866"/>
      <c r="L156" s="866"/>
      <c r="M156" s="866"/>
    </row>
    <row r="157" spans="1:13">
      <c r="A157" s="817" t="s">
        <v>199</v>
      </c>
      <c r="B157" s="817"/>
      <c r="D157" s="817"/>
      <c r="E157" s="817"/>
      <c r="F157" s="817"/>
      <c r="H157" s="866" t="s">
        <v>199</v>
      </c>
      <c r="I157" s="866"/>
      <c r="J157" s="886"/>
      <c r="K157" s="866"/>
      <c r="L157" s="866"/>
      <c r="M157" s="866"/>
    </row>
    <row r="158" spans="1:13" ht="13.5" customHeight="1">
      <c r="A158" s="824" t="s">
        <v>58</v>
      </c>
      <c r="B158" s="831" t="s">
        <v>197</v>
      </c>
      <c r="C158" s="840"/>
      <c r="D158" s="832"/>
      <c r="E158" s="850"/>
      <c r="F158" s="818" t="s">
        <v>175</v>
      </c>
      <c r="H158" s="873" t="s">
        <v>58</v>
      </c>
      <c r="I158" s="880" t="s">
        <v>197</v>
      </c>
      <c r="J158" s="890"/>
      <c r="K158" s="881"/>
      <c r="L158" s="900"/>
      <c r="M158" s="867" t="s">
        <v>175</v>
      </c>
    </row>
    <row r="159" spans="1:13" s="811" customFormat="1">
      <c r="A159" s="819"/>
      <c r="B159" s="836" t="s">
        <v>21</v>
      </c>
      <c r="C159" s="821" t="s">
        <v>24</v>
      </c>
      <c r="D159" s="831" t="s">
        <v>35</v>
      </c>
      <c r="E159" s="851"/>
      <c r="F159" s="819"/>
      <c r="H159" s="868"/>
      <c r="I159" s="885" t="s">
        <v>21</v>
      </c>
      <c r="J159" s="870" t="s">
        <v>24</v>
      </c>
      <c r="K159" s="880" t="s">
        <v>172</v>
      </c>
      <c r="L159" s="901"/>
      <c r="M159" s="868"/>
    </row>
    <row r="160" spans="1:13" ht="15" customHeight="1">
      <c r="A160" s="820">
        <v>1</v>
      </c>
      <c r="B160" s="820">
        <f t="shared" ref="B160:B209" si="26">A160*D160</f>
        <v>28000</v>
      </c>
      <c r="C160" s="841" t="s">
        <v>196</v>
      </c>
      <c r="D160" s="820">
        <v>28000</v>
      </c>
      <c r="E160" s="820"/>
      <c r="F160" s="820">
        <f t="shared" ref="F160:F209" si="27">B160+E160</f>
        <v>28000</v>
      </c>
      <c r="H160" s="869">
        <v>1</v>
      </c>
      <c r="I160" s="869">
        <f t="shared" ref="I160:I209" si="28">H160*K160</f>
        <v>21000</v>
      </c>
      <c r="J160" s="891" t="s">
        <v>358</v>
      </c>
      <c r="K160" s="869">
        <v>21000</v>
      </c>
      <c r="L160" s="869"/>
      <c r="M160" s="869">
        <f t="shared" ref="M160:M209" si="29">I160+L160</f>
        <v>21000</v>
      </c>
    </row>
    <row r="161" spans="1:13" ht="15" customHeight="1">
      <c r="A161" s="820">
        <v>2</v>
      </c>
      <c r="B161" s="820">
        <f t="shared" si="26"/>
        <v>56000</v>
      </c>
      <c r="C161" s="841"/>
      <c r="D161" s="820">
        <f t="shared" ref="D161:D209" si="30">D$160</f>
        <v>28000</v>
      </c>
      <c r="E161" s="820"/>
      <c r="F161" s="820">
        <f t="shared" si="27"/>
        <v>56000</v>
      </c>
      <c r="H161" s="869">
        <v>2</v>
      </c>
      <c r="I161" s="869">
        <f t="shared" si="28"/>
        <v>42000</v>
      </c>
      <c r="J161" s="891"/>
      <c r="K161" s="869">
        <f t="shared" ref="K161:K209" si="31">K$160</f>
        <v>21000</v>
      </c>
      <c r="L161" s="869"/>
      <c r="M161" s="869">
        <f t="shared" si="29"/>
        <v>42000</v>
      </c>
    </row>
    <row r="162" spans="1:13" ht="15" customHeight="1">
      <c r="A162" s="820">
        <v>3</v>
      </c>
      <c r="B162" s="820">
        <f t="shared" si="26"/>
        <v>84000</v>
      </c>
      <c r="C162" s="841"/>
      <c r="D162" s="820">
        <f t="shared" si="30"/>
        <v>28000</v>
      </c>
      <c r="E162" s="820"/>
      <c r="F162" s="820">
        <f t="shared" si="27"/>
        <v>84000</v>
      </c>
      <c r="H162" s="869">
        <v>3</v>
      </c>
      <c r="I162" s="869">
        <f t="shared" si="28"/>
        <v>63000</v>
      </c>
      <c r="J162" s="891"/>
      <c r="K162" s="869">
        <f t="shared" si="31"/>
        <v>21000</v>
      </c>
      <c r="L162" s="869"/>
      <c r="M162" s="869">
        <f t="shared" si="29"/>
        <v>63000</v>
      </c>
    </row>
    <row r="163" spans="1:13" ht="15" customHeight="1">
      <c r="A163" s="820">
        <v>4</v>
      </c>
      <c r="B163" s="820">
        <f t="shared" si="26"/>
        <v>112000</v>
      </c>
      <c r="C163" s="841"/>
      <c r="D163" s="820">
        <f t="shared" si="30"/>
        <v>28000</v>
      </c>
      <c r="E163" s="820"/>
      <c r="F163" s="820">
        <f t="shared" si="27"/>
        <v>112000</v>
      </c>
      <c r="H163" s="869">
        <v>4</v>
      </c>
      <c r="I163" s="869">
        <f t="shared" si="28"/>
        <v>84000</v>
      </c>
      <c r="J163" s="891"/>
      <c r="K163" s="869">
        <f t="shared" si="31"/>
        <v>21000</v>
      </c>
      <c r="L163" s="869"/>
      <c r="M163" s="869">
        <f t="shared" si="29"/>
        <v>84000</v>
      </c>
    </row>
    <row r="164" spans="1:13" ht="15" customHeight="1">
      <c r="A164" s="820">
        <v>5</v>
      </c>
      <c r="B164" s="820">
        <f t="shared" si="26"/>
        <v>140000</v>
      </c>
      <c r="C164" s="841"/>
      <c r="D164" s="820">
        <f t="shared" si="30"/>
        <v>28000</v>
      </c>
      <c r="E164" s="820"/>
      <c r="F164" s="820">
        <f t="shared" si="27"/>
        <v>140000</v>
      </c>
      <c r="H164" s="869">
        <v>5</v>
      </c>
      <c r="I164" s="869">
        <f t="shared" si="28"/>
        <v>105000</v>
      </c>
      <c r="J164" s="891"/>
      <c r="K164" s="869">
        <f t="shared" si="31"/>
        <v>21000</v>
      </c>
      <c r="L164" s="869"/>
      <c r="M164" s="869">
        <f t="shared" si="29"/>
        <v>105000</v>
      </c>
    </row>
    <row r="165" spans="1:13" ht="15" customHeight="1">
      <c r="A165" s="820">
        <v>6</v>
      </c>
      <c r="B165" s="820">
        <f t="shared" si="26"/>
        <v>168000</v>
      </c>
      <c r="C165" s="841"/>
      <c r="D165" s="820">
        <f t="shared" si="30"/>
        <v>28000</v>
      </c>
      <c r="E165" s="820"/>
      <c r="F165" s="820">
        <f t="shared" si="27"/>
        <v>168000</v>
      </c>
      <c r="H165" s="869">
        <v>6</v>
      </c>
      <c r="I165" s="869">
        <f t="shared" si="28"/>
        <v>126000</v>
      </c>
      <c r="J165" s="891"/>
      <c r="K165" s="869">
        <f t="shared" si="31"/>
        <v>21000</v>
      </c>
      <c r="L165" s="869"/>
      <c r="M165" s="869">
        <f t="shared" si="29"/>
        <v>126000</v>
      </c>
    </row>
    <row r="166" spans="1:13" ht="15" customHeight="1">
      <c r="A166" s="820">
        <v>7</v>
      </c>
      <c r="B166" s="820">
        <f t="shared" si="26"/>
        <v>196000</v>
      </c>
      <c r="C166" s="841"/>
      <c r="D166" s="820">
        <f t="shared" si="30"/>
        <v>28000</v>
      </c>
      <c r="E166" s="820"/>
      <c r="F166" s="820">
        <f t="shared" si="27"/>
        <v>196000</v>
      </c>
      <c r="H166" s="869">
        <v>7</v>
      </c>
      <c r="I166" s="869">
        <f t="shared" si="28"/>
        <v>147000</v>
      </c>
      <c r="J166" s="891"/>
      <c r="K166" s="869">
        <f t="shared" si="31"/>
        <v>21000</v>
      </c>
      <c r="L166" s="869"/>
      <c r="M166" s="869">
        <f t="shared" si="29"/>
        <v>147000</v>
      </c>
    </row>
    <row r="167" spans="1:13" ht="15" customHeight="1">
      <c r="A167" s="820">
        <v>8</v>
      </c>
      <c r="B167" s="820">
        <f t="shared" si="26"/>
        <v>224000</v>
      </c>
      <c r="C167" s="841"/>
      <c r="D167" s="820">
        <f t="shared" si="30"/>
        <v>28000</v>
      </c>
      <c r="E167" s="820"/>
      <c r="F167" s="820">
        <f t="shared" si="27"/>
        <v>224000</v>
      </c>
      <c r="H167" s="869">
        <v>8</v>
      </c>
      <c r="I167" s="869">
        <f t="shared" si="28"/>
        <v>168000</v>
      </c>
      <c r="J167" s="891"/>
      <c r="K167" s="869">
        <f t="shared" si="31"/>
        <v>21000</v>
      </c>
      <c r="L167" s="869"/>
      <c r="M167" s="869">
        <f t="shared" si="29"/>
        <v>168000</v>
      </c>
    </row>
    <row r="168" spans="1:13" ht="15" customHeight="1">
      <c r="A168" s="820">
        <v>9</v>
      </c>
      <c r="B168" s="820">
        <f t="shared" si="26"/>
        <v>252000</v>
      </c>
      <c r="C168" s="841"/>
      <c r="D168" s="820">
        <f t="shared" si="30"/>
        <v>28000</v>
      </c>
      <c r="E168" s="820"/>
      <c r="F168" s="820">
        <f t="shared" si="27"/>
        <v>252000</v>
      </c>
      <c r="H168" s="869">
        <v>9</v>
      </c>
      <c r="I168" s="869">
        <f t="shared" si="28"/>
        <v>189000</v>
      </c>
      <c r="J168" s="891"/>
      <c r="K168" s="869">
        <f t="shared" si="31"/>
        <v>21000</v>
      </c>
      <c r="L168" s="869"/>
      <c r="M168" s="869">
        <f t="shared" si="29"/>
        <v>189000</v>
      </c>
    </row>
    <row r="169" spans="1:13" ht="15" customHeight="1">
      <c r="A169" s="820">
        <v>10</v>
      </c>
      <c r="B169" s="820">
        <f t="shared" si="26"/>
        <v>280000</v>
      </c>
      <c r="C169" s="841"/>
      <c r="D169" s="820">
        <f t="shared" si="30"/>
        <v>28000</v>
      </c>
      <c r="E169" s="820"/>
      <c r="F169" s="820">
        <f t="shared" si="27"/>
        <v>280000</v>
      </c>
      <c r="H169" s="869">
        <v>10</v>
      </c>
      <c r="I169" s="869">
        <f t="shared" si="28"/>
        <v>210000</v>
      </c>
      <c r="J169" s="891"/>
      <c r="K169" s="869">
        <f t="shared" si="31"/>
        <v>21000</v>
      </c>
      <c r="L169" s="869"/>
      <c r="M169" s="869">
        <f t="shared" si="29"/>
        <v>210000</v>
      </c>
    </row>
    <row r="170" spans="1:13" ht="15" customHeight="1">
      <c r="A170" s="820">
        <v>11</v>
      </c>
      <c r="B170" s="820">
        <f t="shared" si="26"/>
        <v>308000</v>
      </c>
      <c r="C170" s="841"/>
      <c r="D170" s="820">
        <f t="shared" si="30"/>
        <v>28000</v>
      </c>
      <c r="E170" s="820"/>
      <c r="F170" s="820">
        <f t="shared" si="27"/>
        <v>308000</v>
      </c>
      <c r="H170" s="869">
        <v>11</v>
      </c>
      <c r="I170" s="869">
        <f t="shared" si="28"/>
        <v>231000</v>
      </c>
      <c r="J170" s="891"/>
      <c r="K170" s="869">
        <f t="shared" si="31"/>
        <v>21000</v>
      </c>
      <c r="L170" s="869"/>
      <c r="M170" s="869">
        <f t="shared" si="29"/>
        <v>231000</v>
      </c>
    </row>
    <row r="171" spans="1:13" ht="15" customHeight="1">
      <c r="A171" s="820">
        <v>12</v>
      </c>
      <c r="B171" s="820">
        <f t="shared" si="26"/>
        <v>336000</v>
      </c>
      <c r="C171" s="841"/>
      <c r="D171" s="820">
        <f t="shared" si="30"/>
        <v>28000</v>
      </c>
      <c r="E171" s="820"/>
      <c r="F171" s="820">
        <f t="shared" si="27"/>
        <v>336000</v>
      </c>
      <c r="H171" s="869">
        <v>12</v>
      </c>
      <c r="I171" s="869">
        <f t="shared" si="28"/>
        <v>252000</v>
      </c>
      <c r="J171" s="891"/>
      <c r="K171" s="869">
        <f t="shared" si="31"/>
        <v>21000</v>
      </c>
      <c r="L171" s="869"/>
      <c r="M171" s="869">
        <f t="shared" si="29"/>
        <v>252000</v>
      </c>
    </row>
    <row r="172" spans="1:13" ht="15" customHeight="1">
      <c r="A172" s="820">
        <v>13</v>
      </c>
      <c r="B172" s="820">
        <f t="shared" si="26"/>
        <v>364000</v>
      </c>
      <c r="C172" s="841"/>
      <c r="D172" s="820">
        <f t="shared" si="30"/>
        <v>28000</v>
      </c>
      <c r="E172" s="820"/>
      <c r="F172" s="820">
        <f t="shared" si="27"/>
        <v>364000</v>
      </c>
      <c r="H172" s="869">
        <v>13</v>
      </c>
      <c r="I172" s="869">
        <f t="shared" si="28"/>
        <v>273000</v>
      </c>
      <c r="J172" s="891"/>
      <c r="K172" s="869">
        <f t="shared" si="31"/>
        <v>21000</v>
      </c>
      <c r="L172" s="869"/>
      <c r="M172" s="869">
        <f t="shared" si="29"/>
        <v>273000</v>
      </c>
    </row>
    <row r="173" spans="1:13" ht="15" customHeight="1">
      <c r="A173" s="820">
        <v>14</v>
      </c>
      <c r="B173" s="820">
        <f t="shared" si="26"/>
        <v>392000</v>
      </c>
      <c r="C173" s="841"/>
      <c r="D173" s="820">
        <f t="shared" si="30"/>
        <v>28000</v>
      </c>
      <c r="E173" s="820"/>
      <c r="F173" s="820">
        <f t="shared" si="27"/>
        <v>392000</v>
      </c>
      <c r="H173" s="869">
        <v>14</v>
      </c>
      <c r="I173" s="869">
        <f t="shared" si="28"/>
        <v>294000</v>
      </c>
      <c r="J173" s="891"/>
      <c r="K173" s="869">
        <f t="shared" si="31"/>
        <v>21000</v>
      </c>
      <c r="L173" s="869"/>
      <c r="M173" s="869">
        <f t="shared" si="29"/>
        <v>294000</v>
      </c>
    </row>
    <row r="174" spans="1:13" ht="15" customHeight="1">
      <c r="A174" s="820">
        <v>15</v>
      </c>
      <c r="B174" s="820">
        <f t="shared" si="26"/>
        <v>420000</v>
      </c>
      <c r="C174" s="841"/>
      <c r="D174" s="820">
        <f t="shared" si="30"/>
        <v>28000</v>
      </c>
      <c r="E174" s="820"/>
      <c r="F174" s="820">
        <f t="shared" si="27"/>
        <v>420000</v>
      </c>
      <c r="H174" s="869">
        <v>15</v>
      </c>
      <c r="I174" s="869">
        <f t="shared" si="28"/>
        <v>315000</v>
      </c>
      <c r="J174" s="891"/>
      <c r="K174" s="869">
        <f t="shared" si="31"/>
        <v>21000</v>
      </c>
      <c r="L174" s="869"/>
      <c r="M174" s="869">
        <f t="shared" si="29"/>
        <v>315000</v>
      </c>
    </row>
    <row r="175" spans="1:13" ht="15" customHeight="1">
      <c r="A175" s="820">
        <v>16</v>
      </c>
      <c r="B175" s="820">
        <f t="shared" si="26"/>
        <v>448000</v>
      </c>
      <c r="C175" s="841"/>
      <c r="D175" s="820">
        <f t="shared" si="30"/>
        <v>28000</v>
      </c>
      <c r="E175" s="820"/>
      <c r="F175" s="820">
        <f t="shared" si="27"/>
        <v>448000</v>
      </c>
      <c r="H175" s="869">
        <v>16</v>
      </c>
      <c r="I175" s="869">
        <f t="shared" si="28"/>
        <v>336000</v>
      </c>
      <c r="J175" s="891"/>
      <c r="K175" s="869">
        <f t="shared" si="31"/>
        <v>21000</v>
      </c>
      <c r="L175" s="869"/>
      <c r="M175" s="869">
        <f t="shared" si="29"/>
        <v>336000</v>
      </c>
    </row>
    <row r="176" spans="1:13" ht="15" customHeight="1">
      <c r="A176" s="820">
        <v>17</v>
      </c>
      <c r="B176" s="820">
        <f t="shared" si="26"/>
        <v>476000</v>
      </c>
      <c r="C176" s="841"/>
      <c r="D176" s="820">
        <f t="shared" si="30"/>
        <v>28000</v>
      </c>
      <c r="E176" s="820"/>
      <c r="F176" s="820">
        <f t="shared" si="27"/>
        <v>476000</v>
      </c>
      <c r="H176" s="869">
        <v>17</v>
      </c>
      <c r="I176" s="869">
        <f t="shared" si="28"/>
        <v>357000</v>
      </c>
      <c r="J176" s="891"/>
      <c r="K176" s="869">
        <f t="shared" si="31"/>
        <v>21000</v>
      </c>
      <c r="L176" s="869"/>
      <c r="M176" s="869">
        <f t="shared" si="29"/>
        <v>357000</v>
      </c>
    </row>
    <row r="177" spans="1:13" ht="15" customHeight="1">
      <c r="A177" s="820">
        <v>18</v>
      </c>
      <c r="B177" s="820">
        <f t="shared" si="26"/>
        <v>504000</v>
      </c>
      <c r="C177" s="841"/>
      <c r="D177" s="820">
        <f t="shared" si="30"/>
        <v>28000</v>
      </c>
      <c r="E177" s="820"/>
      <c r="F177" s="820">
        <f t="shared" si="27"/>
        <v>504000</v>
      </c>
      <c r="H177" s="869">
        <v>18</v>
      </c>
      <c r="I177" s="869">
        <f t="shared" si="28"/>
        <v>378000</v>
      </c>
      <c r="J177" s="891"/>
      <c r="K177" s="869">
        <f t="shared" si="31"/>
        <v>21000</v>
      </c>
      <c r="L177" s="869"/>
      <c r="M177" s="869">
        <f t="shared" si="29"/>
        <v>378000</v>
      </c>
    </row>
    <row r="178" spans="1:13" ht="15" customHeight="1">
      <c r="A178" s="820">
        <v>19</v>
      </c>
      <c r="B178" s="820">
        <f t="shared" si="26"/>
        <v>532000</v>
      </c>
      <c r="C178" s="841"/>
      <c r="D178" s="820">
        <f t="shared" si="30"/>
        <v>28000</v>
      </c>
      <c r="E178" s="820"/>
      <c r="F178" s="820">
        <f t="shared" si="27"/>
        <v>532000</v>
      </c>
      <c r="H178" s="869">
        <v>19</v>
      </c>
      <c r="I178" s="869">
        <f t="shared" si="28"/>
        <v>399000</v>
      </c>
      <c r="J178" s="891"/>
      <c r="K178" s="869">
        <f t="shared" si="31"/>
        <v>21000</v>
      </c>
      <c r="L178" s="869"/>
      <c r="M178" s="869">
        <f t="shared" si="29"/>
        <v>399000</v>
      </c>
    </row>
    <row r="179" spans="1:13" ht="15" customHeight="1">
      <c r="A179" s="820">
        <v>20</v>
      </c>
      <c r="B179" s="820">
        <f t="shared" si="26"/>
        <v>560000</v>
      </c>
      <c r="C179" s="841"/>
      <c r="D179" s="820">
        <f t="shared" si="30"/>
        <v>28000</v>
      </c>
      <c r="E179" s="820"/>
      <c r="F179" s="820">
        <f t="shared" si="27"/>
        <v>560000</v>
      </c>
      <c r="H179" s="869">
        <v>20</v>
      </c>
      <c r="I179" s="869">
        <f t="shared" si="28"/>
        <v>420000</v>
      </c>
      <c r="J179" s="891"/>
      <c r="K179" s="869">
        <f t="shared" si="31"/>
        <v>21000</v>
      </c>
      <c r="L179" s="869"/>
      <c r="M179" s="869">
        <f t="shared" si="29"/>
        <v>420000</v>
      </c>
    </row>
    <row r="180" spans="1:13" ht="15" customHeight="1">
      <c r="A180" s="820">
        <v>21</v>
      </c>
      <c r="B180" s="820">
        <f t="shared" si="26"/>
        <v>588000</v>
      </c>
      <c r="C180" s="841"/>
      <c r="D180" s="820">
        <f t="shared" si="30"/>
        <v>28000</v>
      </c>
      <c r="E180" s="820"/>
      <c r="F180" s="820">
        <f t="shared" si="27"/>
        <v>588000</v>
      </c>
      <c r="H180" s="869">
        <v>21</v>
      </c>
      <c r="I180" s="869">
        <f t="shared" si="28"/>
        <v>441000</v>
      </c>
      <c r="J180" s="891"/>
      <c r="K180" s="869">
        <f t="shared" si="31"/>
        <v>21000</v>
      </c>
      <c r="L180" s="869"/>
      <c r="M180" s="869">
        <f t="shared" si="29"/>
        <v>441000</v>
      </c>
    </row>
    <row r="181" spans="1:13" ht="15" customHeight="1">
      <c r="A181" s="820">
        <v>22</v>
      </c>
      <c r="B181" s="820">
        <f t="shared" si="26"/>
        <v>616000</v>
      </c>
      <c r="C181" s="841"/>
      <c r="D181" s="820">
        <f t="shared" si="30"/>
        <v>28000</v>
      </c>
      <c r="E181" s="820"/>
      <c r="F181" s="820">
        <f t="shared" si="27"/>
        <v>616000</v>
      </c>
      <c r="H181" s="869">
        <v>22</v>
      </c>
      <c r="I181" s="869">
        <f t="shared" si="28"/>
        <v>462000</v>
      </c>
      <c r="J181" s="891"/>
      <c r="K181" s="869">
        <f t="shared" si="31"/>
        <v>21000</v>
      </c>
      <c r="L181" s="869"/>
      <c r="M181" s="869">
        <f t="shared" si="29"/>
        <v>462000</v>
      </c>
    </row>
    <row r="182" spans="1:13" ht="15" customHeight="1">
      <c r="A182" s="820">
        <v>23</v>
      </c>
      <c r="B182" s="820">
        <f t="shared" si="26"/>
        <v>644000</v>
      </c>
      <c r="C182" s="841"/>
      <c r="D182" s="820">
        <f t="shared" si="30"/>
        <v>28000</v>
      </c>
      <c r="E182" s="820"/>
      <c r="F182" s="820">
        <f t="shared" si="27"/>
        <v>644000</v>
      </c>
      <c r="H182" s="869">
        <v>23</v>
      </c>
      <c r="I182" s="869">
        <f t="shared" si="28"/>
        <v>483000</v>
      </c>
      <c r="J182" s="891"/>
      <c r="K182" s="869">
        <f t="shared" si="31"/>
        <v>21000</v>
      </c>
      <c r="L182" s="869"/>
      <c r="M182" s="869">
        <f t="shared" si="29"/>
        <v>483000</v>
      </c>
    </row>
    <row r="183" spans="1:13" ht="15" customHeight="1">
      <c r="A183" s="820">
        <v>24</v>
      </c>
      <c r="B183" s="820">
        <f t="shared" si="26"/>
        <v>672000</v>
      </c>
      <c r="C183" s="841"/>
      <c r="D183" s="820">
        <f t="shared" si="30"/>
        <v>28000</v>
      </c>
      <c r="E183" s="820"/>
      <c r="F183" s="820">
        <f t="shared" si="27"/>
        <v>672000</v>
      </c>
      <c r="H183" s="869">
        <v>24</v>
      </c>
      <c r="I183" s="869">
        <f t="shared" si="28"/>
        <v>504000</v>
      </c>
      <c r="J183" s="891"/>
      <c r="K183" s="869">
        <f t="shared" si="31"/>
        <v>21000</v>
      </c>
      <c r="L183" s="869"/>
      <c r="M183" s="869">
        <f t="shared" si="29"/>
        <v>504000</v>
      </c>
    </row>
    <row r="184" spans="1:13" ht="15" customHeight="1">
      <c r="A184" s="820">
        <v>25</v>
      </c>
      <c r="B184" s="820">
        <f t="shared" si="26"/>
        <v>700000</v>
      </c>
      <c r="C184" s="841"/>
      <c r="D184" s="820">
        <f t="shared" si="30"/>
        <v>28000</v>
      </c>
      <c r="E184" s="820"/>
      <c r="F184" s="820">
        <f t="shared" si="27"/>
        <v>700000</v>
      </c>
      <c r="H184" s="869">
        <v>25</v>
      </c>
      <c r="I184" s="869">
        <f t="shared" si="28"/>
        <v>525000</v>
      </c>
      <c r="J184" s="891"/>
      <c r="K184" s="869">
        <f t="shared" si="31"/>
        <v>21000</v>
      </c>
      <c r="L184" s="869"/>
      <c r="M184" s="869">
        <f t="shared" si="29"/>
        <v>525000</v>
      </c>
    </row>
    <row r="185" spans="1:13" ht="15" customHeight="1">
      <c r="A185" s="820">
        <v>26</v>
      </c>
      <c r="B185" s="820">
        <f t="shared" si="26"/>
        <v>728000</v>
      </c>
      <c r="C185" s="841"/>
      <c r="D185" s="820">
        <f t="shared" si="30"/>
        <v>28000</v>
      </c>
      <c r="E185" s="820"/>
      <c r="F185" s="820">
        <f t="shared" si="27"/>
        <v>728000</v>
      </c>
      <c r="H185" s="869">
        <v>26</v>
      </c>
      <c r="I185" s="869">
        <f t="shared" si="28"/>
        <v>546000</v>
      </c>
      <c r="J185" s="891"/>
      <c r="K185" s="869">
        <f t="shared" si="31"/>
        <v>21000</v>
      </c>
      <c r="L185" s="869"/>
      <c r="M185" s="869">
        <f t="shared" si="29"/>
        <v>546000</v>
      </c>
    </row>
    <row r="186" spans="1:13" ht="15" customHeight="1">
      <c r="A186" s="820">
        <v>27</v>
      </c>
      <c r="B186" s="820">
        <f t="shared" si="26"/>
        <v>756000</v>
      </c>
      <c r="C186" s="841"/>
      <c r="D186" s="820">
        <f t="shared" si="30"/>
        <v>28000</v>
      </c>
      <c r="E186" s="820"/>
      <c r="F186" s="820">
        <f t="shared" si="27"/>
        <v>756000</v>
      </c>
      <c r="H186" s="869">
        <v>27</v>
      </c>
      <c r="I186" s="869">
        <f t="shared" si="28"/>
        <v>567000</v>
      </c>
      <c r="J186" s="891"/>
      <c r="K186" s="869">
        <f t="shared" si="31"/>
        <v>21000</v>
      </c>
      <c r="L186" s="869"/>
      <c r="M186" s="869">
        <f t="shared" si="29"/>
        <v>567000</v>
      </c>
    </row>
    <row r="187" spans="1:13" ht="15" customHeight="1">
      <c r="A187" s="820">
        <v>28</v>
      </c>
      <c r="B187" s="820">
        <f t="shared" si="26"/>
        <v>784000</v>
      </c>
      <c r="C187" s="841"/>
      <c r="D187" s="820">
        <f t="shared" si="30"/>
        <v>28000</v>
      </c>
      <c r="E187" s="820"/>
      <c r="F187" s="820">
        <f t="shared" si="27"/>
        <v>784000</v>
      </c>
      <c r="H187" s="869">
        <v>28</v>
      </c>
      <c r="I187" s="869">
        <f t="shared" si="28"/>
        <v>588000</v>
      </c>
      <c r="J187" s="891"/>
      <c r="K187" s="869">
        <f t="shared" si="31"/>
        <v>21000</v>
      </c>
      <c r="L187" s="869"/>
      <c r="M187" s="869">
        <f t="shared" si="29"/>
        <v>588000</v>
      </c>
    </row>
    <row r="188" spans="1:13" ht="15" customHeight="1">
      <c r="A188" s="820">
        <v>29</v>
      </c>
      <c r="B188" s="820">
        <f t="shared" si="26"/>
        <v>812000</v>
      </c>
      <c r="C188" s="841"/>
      <c r="D188" s="820">
        <f t="shared" si="30"/>
        <v>28000</v>
      </c>
      <c r="E188" s="820"/>
      <c r="F188" s="820">
        <f t="shared" si="27"/>
        <v>812000</v>
      </c>
      <c r="H188" s="869">
        <v>29</v>
      </c>
      <c r="I188" s="869">
        <f t="shared" si="28"/>
        <v>609000</v>
      </c>
      <c r="J188" s="891"/>
      <c r="K188" s="869">
        <f t="shared" si="31"/>
        <v>21000</v>
      </c>
      <c r="L188" s="869"/>
      <c r="M188" s="869">
        <f t="shared" si="29"/>
        <v>609000</v>
      </c>
    </row>
    <row r="189" spans="1:13" ht="15" customHeight="1">
      <c r="A189" s="820">
        <v>30</v>
      </c>
      <c r="B189" s="820">
        <f t="shared" si="26"/>
        <v>840000</v>
      </c>
      <c r="C189" s="841"/>
      <c r="D189" s="820">
        <f t="shared" si="30"/>
        <v>28000</v>
      </c>
      <c r="E189" s="820"/>
      <c r="F189" s="820">
        <f t="shared" si="27"/>
        <v>840000</v>
      </c>
      <c r="H189" s="869">
        <v>30</v>
      </c>
      <c r="I189" s="869">
        <f t="shared" si="28"/>
        <v>630000</v>
      </c>
      <c r="J189" s="891"/>
      <c r="K189" s="869">
        <f t="shared" si="31"/>
        <v>21000</v>
      </c>
      <c r="L189" s="869"/>
      <c r="M189" s="869">
        <f t="shared" si="29"/>
        <v>630000</v>
      </c>
    </row>
    <row r="190" spans="1:13" ht="15" customHeight="1">
      <c r="A190" s="820">
        <v>31</v>
      </c>
      <c r="B190" s="820">
        <f t="shared" si="26"/>
        <v>868000</v>
      </c>
      <c r="C190" s="841"/>
      <c r="D190" s="820">
        <f t="shared" si="30"/>
        <v>28000</v>
      </c>
      <c r="E190" s="820"/>
      <c r="F190" s="820">
        <f t="shared" si="27"/>
        <v>868000</v>
      </c>
      <c r="H190" s="869">
        <v>31</v>
      </c>
      <c r="I190" s="869">
        <f t="shared" si="28"/>
        <v>651000</v>
      </c>
      <c r="J190" s="891"/>
      <c r="K190" s="869">
        <f t="shared" si="31"/>
        <v>21000</v>
      </c>
      <c r="L190" s="869"/>
      <c r="M190" s="869">
        <f t="shared" si="29"/>
        <v>651000</v>
      </c>
    </row>
    <row r="191" spans="1:13" ht="15" customHeight="1">
      <c r="A191" s="820">
        <v>32</v>
      </c>
      <c r="B191" s="820">
        <f t="shared" si="26"/>
        <v>896000</v>
      </c>
      <c r="C191" s="841"/>
      <c r="D191" s="820">
        <f t="shared" si="30"/>
        <v>28000</v>
      </c>
      <c r="E191" s="820"/>
      <c r="F191" s="820">
        <f t="shared" si="27"/>
        <v>896000</v>
      </c>
      <c r="H191" s="869">
        <v>32</v>
      </c>
      <c r="I191" s="869">
        <f t="shared" si="28"/>
        <v>672000</v>
      </c>
      <c r="J191" s="891"/>
      <c r="K191" s="869">
        <f t="shared" si="31"/>
        <v>21000</v>
      </c>
      <c r="L191" s="869"/>
      <c r="M191" s="869">
        <f t="shared" si="29"/>
        <v>672000</v>
      </c>
    </row>
    <row r="192" spans="1:13" ht="15" customHeight="1">
      <c r="A192" s="820">
        <v>33</v>
      </c>
      <c r="B192" s="820">
        <f t="shared" si="26"/>
        <v>924000</v>
      </c>
      <c r="C192" s="841"/>
      <c r="D192" s="820">
        <f t="shared" si="30"/>
        <v>28000</v>
      </c>
      <c r="E192" s="820"/>
      <c r="F192" s="820">
        <f t="shared" si="27"/>
        <v>924000</v>
      </c>
      <c r="H192" s="869">
        <v>33</v>
      </c>
      <c r="I192" s="869">
        <f t="shared" si="28"/>
        <v>693000</v>
      </c>
      <c r="J192" s="891"/>
      <c r="K192" s="869">
        <f t="shared" si="31"/>
        <v>21000</v>
      </c>
      <c r="L192" s="869"/>
      <c r="M192" s="869">
        <f t="shared" si="29"/>
        <v>693000</v>
      </c>
    </row>
    <row r="193" spans="1:13" ht="15" customHeight="1">
      <c r="A193" s="820">
        <v>34</v>
      </c>
      <c r="B193" s="820">
        <f t="shared" si="26"/>
        <v>952000</v>
      </c>
      <c r="C193" s="841"/>
      <c r="D193" s="820">
        <f t="shared" si="30"/>
        <v>28000</v>
      </c>
      <c r="E193" s="820"/>
      <c r="F193" s="820">
        <f t="shared" si="27"/>
        <v>952000</v>
      </c>
      <c r="H193" s="869">
        <v>34</v>
      </c>
      <c r="I193" s="869">
        <f t="shared" si="28"/>
        <v>714000</v>
      </c>
      <c r="J193" s="891"/>
      <c r="K193" s="869">
        <f t="shared" si="31"/>
        <v>21000</v>
      </c>
      <c r="L193" s="869"/>
      <c r="M193" s="869">
        <f t="shared" si="29"/>
        <v>714000</v>
      </c>
    </row>
    <row r="194" spans="1:13" ht="15" customHeight="1">
      <c r="A194" s="820">
        <v>35</v>
      </c>
      <c r="B194" s="820">
        <f t="shared" si="26"/>
        <v>980000</v>
      </c>
      <c r="C194" s="841"/>
      <c r="D194" s="820">
        <f t="shared" si="30"/>
        <v>28000</v>
      </c>
      <c r="E194" s="820"/>
      <c r="F194" s="820">
        <f t="shared" si="27"/>
        <v>980000</v>
      </c>
      <c r="H194" s="869">
        <v>35</v>
      </c>
      <c r="I194" s="869">
        <f t="shared" si="28"/>
        <v>735000</v>
      </c>
      <c r="J194" s="891"/>
      <c r="K194" s="869">
        <f t="shared" si="31"/>
        <v>21000</v>
      </c>
      <c r="L194" s="869"/>
      <c r="M194" s="869">
        <f t="shared" si="29"/>
        <v>735000</v>
      </c>
    </row>
    <row r="195" spans="1:13" ht="15" customHeight="1">
      <c r="A195" s="820">
        <v>36</v>
      </c>
      <c r="B195" s="820">
        <f t="shared" si="26"/>
        <v>1008000</v>
      </c>
      <c r="C195" s="841"/>
      <c r="D195" s="820">
        <f t="shared" si="30"/>
        <v>28000</v>
      </c>
      <c r="E195" s="820"/>
      <c r="F195" s="820">
        <f t="shared" si="27"/>
        <v>1008000</v>
      </c>
      <c r="H195" s="869">
        <v>36</v>
      </c>
      <c r="I195" s="869">
        <f t="shared" si="28"/>
        <v>756000</v>
      </c>
      <c r="J195" s="891"/>
      <c r="K195" s="869">
        <f t="shared" si="31"/>
        <v>21000</v>
      </c>
      <c r="L195" s="869"/>
      <c r="M195" s="869">
        <f t="shared" si="29"/>
        <v>756000</v>
      </c>
    </row>
    <row r="196" spans="1:13" ht="15" customHeight="1">
      <c r="A196" s="820">
        <v>37</v>
      </c>
      <c r="B196" s="820">
        <f t="shared" si="26"/>
        <v>1036000</v>
      </c>
      <c r="C196" s="841"/>
      <c r="D196" s="820">
        <f t="shared" si="30"/>
        <v>28000</v>
      </c>
      <c r="E196" s="820"/>
      <c r="F196" s="820">
        <f t="shared" si="27"/>
        <v>1036000</v>
      </c>
      <c r="H196" s="869">
        <v>37</v>
      </c>
      <c r="I196" s="869">
        <f t="shared" si="28"/>
        <v>777000</v>
      </c>
      <c r="J196" s="891"/>
      <c r="K196" s="869">
        <f t="shared" si="31"/>
        <v>21000</v>
      </c>
      <c r="L196" s="869"/>
      <c r="M196" s="869">
        <f t="shared" si="29"/>
        <v>777000</v>
      </c>
    </row>
    <row r="197" spans="1:13" ht="15" customHeight="1">
      <c r="A197" s="820">
        <v>38</v>
      </c>
      <c r="B197" s="820">
        <f t="shared" si="26"/>
        <v>1064000</v>
      </c>
      <c r="C197" s="841"/>
      <c r="D197" s="820">
        <f t="shared" si="30"/>
        <v>28000</v>
      </c>
      <c r="E197" s="820"/>
      <c r="F197" s="820">
        <f t="shared" si="27"/>
        <v>1064000</v>
      </c>
      <c r="H197" s="869">
        <v>38</v>
      </c>
      <c r="I197" s="869">
        <f t="shared" si="28"/>
        <v>798000</v>
      </c>
      <c r="J197" s="891"/>
      <c r="K197" s="869">
        <f t="shared" si="31"/>
        <v>21000</v>
      </c>
      <c r="L197" s="869"/>
      <c r="M197" s="869">
        <f t="shared" si="29"/>
        <v>798000</v>
      </c>
    </row>
    <row r="198" spans="1:13" ht="15" customHeight="1">
      <c r="A198" s="820">
        <v>39</v>
      </c>
      <c r="B198" s="820">
        <f t="shared" si="26"/>
        <v>1092000</v>
      </c>
      <c r="C198" s="841"/>
      <c r="D198" s="820">
        <f t="shared" si="30"/>
        <v>28000</v>
      </c>
      <c r="E198" s="820"/>
      <c r="F198" s="820">
        <f t="shared" si="27"/>
        <v>1092000</v>
      </c>
      <c r="H198" s="869">
        <v>39</v>
      </c>
      <c r="I198" s="869">
        <f t="shared" si="28"/>
        <v>819000</v>
      </c>
      <c r="J198" s="891"/>
      <c r="K198" s="869">
        <f t="shared" si="31"/>
        <v>21000</v>
      </c>
      <c r="L198" s="869"/>
      <c r="M198" s="869">
        <f t="shared" si="29"/>
        <v>819000</v>
      </c>
    </row>
    <row r="199" spans="1:13" ht="15" customHeight="1">
      <c r="A199" s="820">
        <v>40</v>
      </c>
      <c r="B199" s="820">
        <f t="shared" si="26"/>
        <v>1120000</v>
      </c>
      <c r="C199" s="841"/>
      <c r="D199" s="820">
        <f t="shared" si="30"/>
        <v>28000</v>
      </c>
      <c r="E199" s="820"/>
      <c r="F199" s="820">
        <f t="shared" si="27"/>
        <v>1120000</v>
      </c>
      <c r="H199" s="869">
        <v>40</v>
      </c>
      <c r="I199" s="869">
        <f t="shared" si="28"/>
        <v>840000</v>
      </c>
      <c r="J199" s="891"/>
      <c r="K199" s="869">
        <f t="shared" si="31"/>
        <v>21000</v>
      </c>
      <c r="L199" s="869"/>
      <c r="M199" s="869">
        <f t="shared" si="29"/>
        <v>840000</v>
      </c>
    </row>
    <row r="200" spans="1:13" ht="15" customHeight="1">
      <c r="A200" s="820">
        <v>41</v>
      </c>
      <c r="B200" s="820">
        <f t="shared" si="26"/>
        <v>1148000</v>
      </c>
      <c r="C200" s="841"/>
      <c r="D200" s="820">
        <f t="shared" si="30"/>
        <v>28000</v>
      </c>
      <c r="E200" s="820"/>
      <c r="F200" s="820">
        <f t="shared" si="27"/>
        <v>1148000</v>
      </c>
      <c r="H200" s="869">
        <v>41</v>
      </c>
      <c r="I200" s="869">
        <f t="shared" si="28"/>
        <v>861000</v>
      </c>
      <c r="J200" s="891"/>
      <c r="K200" s="869">
        <f t="shared" si="31"/>
        <v>21000</v>
      </c>
      <c r="L200" s="869"/>
      <c r="M200" s="869">
        <f t="shared" si="29"/>
        <v>861000</v>
      </c>
    </row>
    <row r="201" spans="1:13" ht="15" customHeight="1">
      <c r="A201" s="820">
        <v>42</v>
      </c>
      <c r="B201" s="820">
        <f t="shared" si="26"/>
        <v>1176000</v>
      </c>
      <c r="C201" s="841"/>
      <c r="D201" s="820">
        <f t="shared" si="30"/>
        <v>28000</v>
      </c>
      <c r="E201" s="820"/>
      <c r="F201" s="820">
        <f t="shared" si="27"/>
        <v>1176000</v>
      </c>
      <c r="H201" s="869">
        <v>42</v>
      </c>
      <c r="I201" s="869">
        <f t="shared" si="28"/>
        <v>882000</v>
      </c>
      <c r="J201" s="891"/>
      <c r="K201" s="869">
        <f t="shared" si="31"/>
        <v>21000</v>
      </c>
      <c r="L201" s="869"/>
      <c r="M201" s="869">
        <f t="shared" si="29"/>
        <v>882000</v>
      </c>
    </row>
    <row r="202" spans="1:13" ht="15" customHeight="1">
      <c r="A202" s="820">
        <v>43</v>
      </c>
      <c r="B202" s="820">
        <f t="shared" si="26"/>
        <v>1204000</v>
      </c>
      <c r="C202" s="841"/>
      <c r="D202" s="820">
        <f t="shared" si="30"/>
        <v>28000</v>
      </c>
      <c r="E202" s="820"/>
      <c r="F202" s="820">
        <f t="shared" si="27"/>
        <v>1204000</v>
      </c>
      <c r="H202" s="869">
        <v>43</v>
      </c>
      <c r="I202" s="869">
        <f t="shared" si="28"/>
        <v>903000</v>
      </c>
      <c r="J202" s="891"/>
      <c r="K202" s="869">
        <f t="shared" si="31"/>
        <v>21000</v>
      </c>
      <c r="L202" s="869"/>
      <c r="M202" s="869">
        <f t="shared" si="29"/>
        <v>903000</v>
      </c>
    </row>
    <row r="203" spans="1:13" ht="15" customHeight="1">
      <c r="A203" s="820">
        <v>44</v>
      </c>
      <c r="B203" s="820">
        <f t="shared" si="26"/>
        <v>1232000</v>
      </c>
      <c r="C203" s="841"/>
      <c r="D203" s="820">
        <f t="shared" si="30"/>
        <v>28000</v>
      </c>
      <c r="E203" s="820"/>
      <c r="F203" s="820">
        <f t="shared" si="27"/>
        <v>1232000</v>
      </c>
      <c r="H203" s="869">
        <v>44</v>
      </c>
      <c r="I203" s="869">
        <f t="shared" si="28"/>
        <v>924000</v>
      </c>
      <c r="J203" s="891"/>
      <c r="K203" s="869">
        <f t="shared" si="31"/>
        <v>21000</v>
      </c>
      <c r="L203" s="869"/>
      <c r="M203" s="869">
        <f t="shared" si="29"/>
        <v>924000</v>
      </c>
    </row>
    <row r="204" spans="1:13" ht="15" customHeight="1">
      <c r="A204" s="820">
        <v>45</v>
      </c>
      <c r="B204" s="820">
        <f t="shared" si="26"/>
        <v>1260000</v>
      </c>
      <c r="C204" s="841"/>
      <c r="D204" s="820">
        <f t="shared" si="30"/>
        <v>28000</v>
      </c>
      <c r="E204" s="820"/>
      <c r="F204" s="820">
        <f t="shared" si="27"/>
        <v>1260000</v>
      </c>
      <c r="H204" s="869">
        <v>45</v>
      </c>
      <c r="I204" s="869">
        <f t="shared" si="28"/>
        <v>945000</v>
      </c>
      <c r="J204" s="891"/>
      <c r="K204" s="869">
        <f t="shared" si="31"/>
        <v>21000</v>
      </c>
      <c r="L204" s="869"/>
      <c r="M204" s="869">
        <f t="shared" si="29"/>
        <v>945000</v>
      </c>
    </row>
    <row r="205" spans="1:13" ht="15" customHeight="1">
      <c r="A205" s="820">
        <v>46</v>
      </c>
      <c r="B205" s="820">
        <f t="shared" si="26"/>
        <v>1288000</v>
      </c>
      <c r="C205" s="841"/>
      <c r="D205" s="820">
        <f t="shared" si="30"/>
        <v>28000</v>
      </c>
      <c r="E205" s="820"/>
      <c r="F205" s="820">
        <f t="shared" si="27"/>
        <v>1288000</v>
      </c>
      <c r="H205" s="869">
        <v>46</v>
      </c>
      <c r="I205" s="869">
        <f t="shared" si="28"/>
        <v>966000</v>
      </c>
      <c r="J205" s="891"/>
      <c r="K205" s="869">
        <f t="shared" si="31"/>
        <v>21000</v>
      </c>
      <c r="L205" s="869"/>
      <c r="M205" s="869">
        <f t="shared" si="29"/>
        <v>966000</v>
      </c>
    </row>
    <row r="206" spans="1:13" ht="15" customHeight="1">
      <c r="A206" s="820">
        <v>47</v>
      </c>
      <c r="B206" s="820">
        <f t="shared" si="26"/>
        <v>1316000</v>
      </c>
      <c r="C206" s="841"/>
      <c r="D206" s="820">
        <f t="shared" si="30"/>
        <v>28000</v>
      </c>
      <c r="E206" s="820"/>
      <c r="F206" s="820">
        <f t="shared" si="27"/>
        <v>1316000</v>
      </c>
      <c r="H206" s="869">
        <v>47</v>
      </c>
      <c r="I206" s="869">
        <f t="shared" si="28"/>
        <v>987000</v>
      </c>
      <c r="J206" s="891"/>
      <c r="K206" s="869">
        <f t="shared" si="31"/>
        <v>21000</v>
      </c>
      <c r="L206" s="869"/>
      <c r="M206" s="869">
        <f t="shared" si="29"/>
        <v>987000</v>
      </c>
    </row>
    <row r="207" spans="1:13" ht="15" customHeight="1">
      <c r="A207" s="820">
        <v>48</v>
      </c>
      <c r="B207" s="820">
        <f t="shared" si="26"/>
        <v>1344000</v>
      </c>
      <c r="C207" s="841"/>
      <c r="D207" s="820">
        <f t="shared" si="30"/>
        <v>28000</v>
      </c>
      <c r="E207" s="820"/>
      <c r="F207" s="820">
        <f t="shared" si="27"/>
        <v>1344000</v>
      </c>
      <c r="H207" s="869">
        <v>48</v>
      </c>
      <c r="I207" s="869">
        <f t="shared" si="28"/>
        <v>1008000</v>
      </c>
      <c r="J207" s="891"/>
      <c r="K207" s="869">
        <f t="shared" si="31"/>
        <v>21000</v>
      </c>
      <c r="L207" s="869"/>
      <c r="M207" s="869">
        <f t="shared" si="29"/>
        <v>1008000</v>
      </c>
    </row>
    <row r="208" spans="1:13" ht="15" customHeight="1">
      <c r="A208" s="820">
        <v>49</v>
      </c>
      <c r="B208" s="820">
        <f t="shared" si="26"/>
        <v>1372000</v>
      </c>
      <c r="C208" s="841"/>
      <c r="D208" s="820">
        <f t="shared" si="30"/>
        <v>28000</v>
      </c>
      <c r="E208" s="820"/>
      <c r="F208" s="820">
        <f t="shared" si="27"/>
        <v>1372000</v>
      </c>
      <c r="H208" s="869">
        <v>49</v>
      </c>
      <c r="I208" s="869">
        <f t="shared" si="28"/>
        <v>1029000</v>
      </c>
      <c r="J208" s="891"/>
      <c r="K208" s="869">
        <f t="shared" si="31"/>
        <v>21000</v>
      </c>
      <c r="L208" s="869"/>
      <c r="M208" s="869">
        <f t="shared" si="29"/>
        <v>1029000</v>
      </c>
    </row>
    <row r="209" spans="1:13" ht="15" customHeight="1">
      <c r="A209" s="820">
        <v>50</v>
      </c>
      <c r="B209" s="820">
        <f t="shared" si="26"/>
        <v>1400000</v>
      </c>
      <c r="C209" s="841"/>
      <c r="D209" s="820">
        <f t="shared" si="30"/>
        <v>28000</v>
      </c>
      <c r="E209" s="820"/>
      <c r="F209" s="820">
        <f t="shared" si="27"/>
        <v>1400000</v>
      </c>
      <c r="H209" s="869">
        <v>50</v>
      </c>
      <c r="I209" s="869">
        <f t="shared" si="28"/>
        <v>1050000</v>
      </c>
      <c r="J209" s="891"/>
      <c r="K209" s="869">
        <f t="shared" si="31"/>
        <v>21000</v>
      </c>
      <c r="L209" s="869"/>
      <c r="M209" s="869">
        <f t="shared" si="29"/>
        <v>1050000</v>
      </c>
    </row>
    <row r="210" spans="1:13">
      <c r="A210" s="817"/>
      <c r="B210" s="817"/>
      <c r="D210" s="817"/>
      <c r="E210" s="817"/>
      <c r="F210" s="817"/>
      <c r="H210" s="866"/>
      <c r="I210" s="866"/>
      <c r="J210" s="886"/>
      <c r="K210" s="866"/>
      <c r="L210" s="866"/>
      <c r="M210" s="866"/>
    </row>
    <row r="211" spans="1:13">
      <c r="A211" s="817" t="s">
        <v>194</v>
      </c>
      <c r="B211" s="817"/>
      <c r="D211" s="817"/>
      <c r="E211" s="817"/>
      <c r="F211" s="817"/>
      <c r="H211" s="866" t="s">
        <v>194</v>
      </c>
      <c r="I211" s="866"/>
      <c r="J211" s="886"/>
      <c r="K211" s="866"/>
      <c r="L211" s="866"/>
      <c r="M211" s="866"/>
    </row>
    <row r="212" spans="1:13">
      <c r="A212" s="817" t="s">
        <v>191</v>
      </c>
      <c r="B212" s="817"/>
      <c r="D212" s="817"/>
      <c r="E212" s="817"/>
      <c r="F212" s="817"/>
      <c r="H212" s="866" t="s">
        <v>191</v>
      </c>
      <c r="I212" s="866"/>
      <c r="J212" s="886"/>
      <c r="K212" s="866"/>
      <c r="L212" s="866"/>
      <c r="M212" s="866"/>
    </row>
    <row r="213" spans="1:13" ht="13.5" customHeight="1">
      <c r="A213" s="821" t="s">
        <v>190</v>
      </c>
      <c r="B213" s="825" t="s">
        <v>189</v>
      </c>
      <c r="C213" s="825"/>
      <c r="D213" s="825"/>
      <c r="E213" s="852"/>
      <c r="F213" s="825" t="s">
        <v>175</v>
      </c>
      <c r="H213" s="870" t="s">
        <v>190</v>
      </c>
      <c r="I213" s="874" t="s">
        <v>189</v>
      </c>
      <c r="J213" s="874"/>
      <c r="K213" s="874"/>
      <c r="L213" s="902"/>
      <c r="M213" s="874" t="s">
        <v>175</v>
      </c>
    </row>
    <row r="214" spans="1:13" s="811" customFormat="1">
      <c r="A214" s="825"/>
      <c r="B214" s="833" t="s">
        <v>187</v>
      </c>
      <c r="C214" s="821" t="s">
        <v>24</v>
      </c>
      <c r="D214" s="825" t="s">
        <v>35</v>
      </c>
      <c r="E214" s="852"/>
      <c r="F214" s="825"/>
      <c r="H214" s="874"/>
      <c r="I214" s="882" t="s">
        <v>187</v>
      </c>
      <c r="J214" s="870" t="s">
        <v>24</v>
      </c>
      <c r="K214" s="874" t="s">
        <v>172</v>
      </c>
      <c r="L214" s="902"/>
      <c r="M214" s="874"/>
    </row>
    <row r="215" spans="1:13" ht="20.100000000000001" customHeight="1">
      <c r="A215" s="826">
        <v>0.25</v>
      </c>
      <c r="B215" s="820">
        <f t="shared" ref="B215:B222" si="32">A215*D215</f>
        <v>180000</v>
      </c>
      <c r="C215" s="841" t="s">
        <v>17</v>
      </c>
      <c r="D215" s="820">
        <v>720000</v>
      </c>
      <c r="E215" s="820"/>
      <c r="F215" s="820">
        <f t="shared" ref="F215:F222" si="33">B215+E215</f>
        <v>180000</v>
      </c>
      <c r="H215" s="875">
        <v>0.25</v>
      </c>
      <c r="I215" s="869">
        <f t="shared" ref="I215:I222" si="34">H215*K215</f>
        <v>112250</v>
      </c>
      <c r="J215" s="891" t="s">
        <v>360</v>
      </c>
      <c r="K215" s="869">
        <v>449000</v>
      </c>
      <c r="L215" s="869"/>
      <c r="M215" s="869">
        <f t="shared" ref="M215:M222" si="35">I215+L215</f>
        <v>112250</v>
      </c>
    </row>
    <row r="216" spans="1:13" ht="20.100000000000001" customHeight="1">
      <c r="A216" s="826">
        <v>0.5</v>
      </c>
      <c r="B216" s="820">
        <f t="shared" si="32"/>
        <v>360000</v>
      </c>
      <c r="C216" s="841"/>
      <c r="D216" s="820">
        <f t="shared" ref="D216:D222" si="36">D$215</f>
        <v>720000</v>
      </c>
      <c r="E216" s="820"/>
      <c r="F216" s="820">
        <f t="shared" si="33"/>
        <v>360000</v>
      </c>
      <c r="H216" s="875">
        <v>0.5</v>
      </c>
      <c r="I216" s="869">
        <f t="shared" si="34"/>
        <v>224500</v>
      </c>
      <c r="J216" s="891"/>
      <c r="K216" s="869">
        <f t="shared" ref="K216:K222" si="37">K$215</f>
        <v>449000</v>
      </c>
      <c r="L216" s="869"/>
      <c r="M216" s="869">
        <f t="shared" si="35"/>
        <v>224500</v>
      </c>
    </row>
    <row r="217" spans="1:13" ht="20.100000000000001" customHeight="1">
      <c r="A217" s="826">
        <v>0.75</v>
      </c>
      <c r="B217" s="820">
        <f t="shared" si="32"/>
        <v>540000</v>
      </c>
      <c r="C217" s="841"/>
      <c r="D217" s="820">
        <f t="shared" si="36"/>
        <v>720000</v>
      </c>
      <c r="E217" s="820"/>
      <c r="F217" s="820">
        <f t="shared" si="33"/>
        <v>540000</v>
      </c>
      <c r="H217" s="875">
        <v>0.75</v>
      </c>
      <c r="I217" s="869">
        <f t="shared" si="34"/>
        <v>336750</v>
      </c>
      <c r="J217" s="891"/>
      <c r="K217" s="869">
        <f t="shared" si="37"/>
        <v>449000</v>
      </c>
      <c r="L217" s="869"/>
      <c r="M217" s="869">
        <f t="shared" si="35"/>
        <v>336750</v>
      </c>
    </row>
    <row r="218" spans="1:13" ht="20.100000000000001" customHeight="1">
      <c r="A218" s="826">
        <v>1</v>
      </c>
      <c r="B218" s="820">
        <f t="shared" si="32"/>
        <v>720000</v>
      </c>
      <c r="C218" s="841"/>
      <c r="D218" s="820">
        <f t="shared" si="36"/>
        <v>720000</v>
      </c>
      <c r="E218" s="820"/>
      <c r="F218" s="820">
        <f t="shared" si="33"/>
        <v>720000</v>
      </c>
      <c r="H218" s="875">
        <v>1</v>
      </c>
      <c r="I218" s="869">
        <f t="shared" si="34"/>
        <v>449000</v>
      </c>
      <c r="J218" s="891"/>
      <c r="K218" s="869">
        <f t="shared" si="37"/>
        <v>449000</v>
      </c>
      <c r="L218" s="869"/>
      <c r="M218" s="869">
        <f t="shared" si="35"/>
        <v>449000</v>
      </c>
    </row>
    <row r="219" spans="1:13" ht="20.100000000000001" customHeight="1">
      <c r="A219" s="826">
        <v>1.25</v>
      </c>
      <c r="B219" s="820">
        <f t="shared" si="32"/>
        <v>900000</v>
      </c>
      <c r="C219" s="841"/>
      <c r="D219" s="820">
        <f t="shared" si="36"/>
        <v>720000</v>
      </c>
      <c r="E219" s="820"/>
      <c r="F219" s="820">
        <f t="shared" si="33"/>
        <v>900000</v>
      </c>
      <c r="H219" s="875">
        <v>1.25</v>
      </c>
      <c r="I219" s="869">
        <f t="shared" si="34"/>
        <v>561250</v>
      </c>
      <c r="J219" s="891"/>
      <c r="K219" s="869">
        <f t="shared" si="37"/>
        <v>449000</v>
      </c>
      <c r="L219" s="869"/>
      <c r="M219" s="869">
        <f t="shared" si="35"/>
        <v>561250</v>
      </c>
    </row>
    <row r="220" spans="1:13" ht="20.100000000000001" customHeight="1">
      <c r="A220" s="826">
        <v>1.5</v>
      </c>
      <c r="B220" s="820">
        <f t="shared" si="32"/>
        <v>1080000</v>
      </c>
      <c r="C220" s="841"/>
      <c r="D220" s="820">
        <f t="shared" si="36"/>
        <v>720000</v>
      </c>
      <c r="E220" s="820"/>
      <c r="F220" s="820">
        <f t="shared" si="33"/>
        <v>1080000</v>
      </c>
      <c r="H220" s="875">
        <v>1.5</v>
      </c>
      <c r="I220" s="869">
        <f t="shared" si="34"/>
        <v>673500</v>
      </c>
      <c r="J220" s="891"/>
      <c r="K220" s="869">
        <f t="shared" si="37"/>
        <v>449000</v>
      </c>
      <c r="L220" s="869"/>
      <c r="M220" s="869">
        <f t="shared" si="35"/>
        <v>673500</v>
      </c>
    </row>
    <row r="221" spans="1:13" ht="20.100000000000001" customHeight="1">
      <c r="A221" s="826">
        <v>1.75</v>
      </c>
      <c r="B221" s="820">
        <f t="shared" si="32"/>
        <v>1260000</v>
      </c>
      <c r="C221" s="841"/>
      <c r="D221" s="820">
        <f t="shared" si="36"/>
        <v>720000</v>
      </c>
      <c r="E221" s="820"/>
      <c r="F221" s="820">
        <f t="shared" si="33"/>
        <v>1260000</v>
      </c>
      <c r="H221" s="875">
        <v>1.75</v>
      </c>
      <c r="I221" s="869">
        <f t="shared" si="34"/>
        <v>785750</v>
      </c>
      <c r="J221" s="891"/>
      <c r="K221" s="869">
        <f t="shared" si="37"/>
        <v>449000</v>
      </c>
      <c r="L221" s="869"/>
      <c r="M221" s="869">
        <f t="shared" si="35"/>
        <v>785750</v>
      </c>
    </row>
    <row r="222" spans="1:13" ht="20.100000000000001" customHeight="1">
      <c r="A222" s="826">
        <v>2</v>
      </c>
      <c r="B222" s="820">
        <f t="shared" si="32"/>
        <v>1440000</v>
      </c>
      <c r="C222" s="841"/>
      <c r="D222" s="820">
        <f t="shared" si="36"/>
        <v>720000</v>
      </c>
      <c r="E222" s="820"/>
      <c r="F222" s="820">
        <f t="shared" si="33"/>
        <v>1440000</v>
      </c>
      <c r="H222" s="875">
        <v>2</v>
      </c>
      <c r="I222" s="869">
        <f t="shared" si="34"/>
        <v>898000</v>
      </c>
      <c r="J222" s="891"/>
      <c r="K222" s="869">
        <f t="shared" si="37"/>
        <v>449000</v>
      </c>
      <c r="L222" s="869"/>
      <c r="M222" s="869">
        <f t="shared" si="35"/>
        <v>898000</v>
      </c>
    </row>
    <row r="223" spans="1:13">
      <c r="A223" s="817"/>
      <c r="B223" s="817"/>
      <c r="D223" s="817"/>
      <c r="E223" s="817"/>
      <c r="F223" s="817"/>
      <c r="H223" s="866"/>
      <c r="I223" s="866"/>
      <c r="J223" s="886"/>
      <c r="K223" s="866"/>
      <c r="L223" s="866"/>
      <c r="M223" s="866"/>
    </row>
    <row r="224" spans="1:13">
      <c r="A224" s="817" t="s">
        <v>185</v>
      </c>
      <c r="B224" s="817"/>
      <c r="D224" s="817"/>
      <c r="E224" s="817"/>
      <c r="F224" s="817"/>
      <c r="H224" s="866" t="s">
        <v>185</v>
      </c>
      <c r="I224" s="866"/>
      <c r="J224" s="886"/>
      <c r="K224" s="866"/>
      <c r="L224" s="866"/>
      <c r="M224" s="866"/>
    </row>
    <row r="225" spans="1:13" ht="13.5" customHeight="1">
      <c r="A225" s="821" t="s">
        <v>112</v>
      </c>
      <c r="B225" s="825" t="s">
        <v>79</v>
      </c>
      <c r="C225" s="825"/>
      <c r="D225" s="825"/>
      <c r="E225" s="852"/>
      <c r="F225" s="825" t="s">
        <v>175</v>
      </c>
      <c r="H225" s="870" t="s">
        <v>112</v>
      </c>
      <c r="I225" s="874" t="s">
        <v>79</v>
      </c>
      <c r="J225" s="874"/>
      <c r="K225" s="874"/>
      <c r="L225" s="902"/>
      <c r="M225" s="874" t="s">
        <v>175</v>
      </c>
    </row>
    <row r="226" spans="1:13">
      <c r="A226" s="825"/>
      <c r="B226" s="833" t="s">
        <v>186</v>
      </c>
      <c r="C226" s="821" t="s">
        <v>24</v>
      </c>
      <c r="D226" s="825" t="s">
        <v>35</v>
      </c>
      <c r="E226" s="852"/>
      <c r="F226" s="825"/>
      <c r="H226" s="874"/>
      <c r="I226" s="882" t="s">
        <v>186</v>
      </c>
      <c r="J226" s="870" t="s">
        <v>24</v>
      </c>
      <c r="K226" s="874" t="s">
        <v>172</v>
      </c>
      <c r="L226" s="902"/>
      <c r="M226" s="874"/>
    </row>
    <row r="227" spans="1:13" ht="15" customHeight="1">
      <c r="A227" s="826">
        <v>0.25</v>
      </c>
      <c r="B227" s="820">
        <f t="shared" ref="B227:B242" si="38">A227*D227</f>
        <v>81000</v>
      </c>
      <c r="C227" s="841" t="s">
        <v>259</v>
      </c>
      <c r="D227" s="820">
        <v>324000</v>
      </c>
      <c r="E227" s="820"/>
      <c r="F227" s="820">
        <f t="shared" ref="F227:F242" si="39">B227+E227</f>
        <v>81000</v>
      </c>
      <c r="H227" s="875">
        <v>0.25</v>
      </c>
      <c r="I227" s="869">
        <f t="shared" ref="I227:I242" si="40">H227*K227</f>
        <v>50500</v>
      </c>
      <c r="J227" s="891" t="s">
        <v>361</v>
      </c>
      <c r="K227" s="869">
        <v>202000</v>
      </c>
      <c r="L227" s="869"/>
      <c r="M227" s="869">
        <f t="shared" ref="M227:M242" si="41">I227+L227</f>
        <v>50500</v>
      </c>
    </row>
    <row r="228" spans="1:13" ht="15" customHeight="1">
      <c r="A228" s="826">
        <v>0.5</v>
      </c>
      <c r="B228" s="820">
        <f t="shared" si="38"/>
        <v>162000</v>
      </c>
      <c r="C228" s="841"/>
      <c r="D228" s="820">
        <f t="shared" ref="D228:D242" si="42">D$227</f>
        <v>324000</v>
      </c>
      <c r="E228" s="820"/>
      <c r="F228" s="820">
        <f t="shared" si="39"/>
        <v>162000</v>
      </c>
      <c r="H228" s="875">
        <v>0.5</v>
      </c>
      <c r="I228" s="869">
        <f t="shared" si="40"/>
        <v>101000</v>
      </c>
      <c r="J228" s="891"/>
      <c r="K228" s="869">
        <f t="shared" ref="K228:K242" si="43">K$227</f>
        <v>202000</v>
      </c>
      <c r="L228" s="869"/>
      <c r="M228" s="869">
        <f t="shared" si="41"/>
        <v>101000</v>
      </c>
    </row>
    <row r="229" spans="1:13" ht="15" customHeight="1">
      <c r="A229" s="826">
        <v>0.75</v>
      </c>
      <c r="B229" s="820">
        <f t="shared" si="38"/>
        <v>243000</v>
      </c>
      <c r="C229" s="841"/>
      <c r="D229" s="820">
        <f t="shared" si="42"/>
        <v>324000</v>
      </c>
      <c r="E229" s="820"/>
      <c r="F229" s="820">
        <f t="shared" si="39"/>
        <v>243000</v>
      </c>
      <c r="H229" s="875">
        <v>0.75</v>
      </c>
      <c r="I229" s="869">
        <f t="shared" si="40"/>
        <v>151500</v>
      </c>
      <c r="J229" s="891"/>
      <c r="K229" s="869">
        <f t="shared" si="43"/>
        <v>202000</v>
      </c>
      <c r="L229" s="869"/>
      <c r="M229" s="869">
        <f t="shared" si="41"/>
        <v>151500</v>
      </c>
    </row>
    <row r="230" spans="1:13" ht="15" customHeight="1">
      <c r="A230" s="826">
        <v>1</v>
      </c>
      <c r="B230" s="820">
        <f t="shared" si="38"/>
        <v>324000</v>
      </c>
      <c r="C230" s="841"/>
      <c r="D230" s="820">
        <f t="shared" si="42"/>
        <v>324000</v>
      </c>
      <c r="E230" s="820"/>
      <c r="F230" s="820">
        <f t="shared" si="39"/>
        <v>324000</v>
      </c>
      <c r="H230" s="875">
        <v>1</v>
      </c>
      <c r="I230" s="869">
        <f t="shared" si="40"/>
        <v>202000</v>
      </c>
      <c r="J230" s="891"/>
      <c r="K230" s="869">
        <f t="shared" si="43"/>
        <v>202000</v>
      </c>
      <c r="L230" s="869"/>
      <c r="M230" s="869">
        <f t="shared" si="41"/>
        <v>202000</v>
      </c>
    </row>
    <row r="231" spans="1:13" ht="15" customHeight="1">
      <c r="A231" s="826">
        <v>1.25</v>
      </c>
      <c r="B231" s="820">
        <f t="shared" si="38"/>
        <v>405000</v>
      </c>
      <c r="C231" s="841"/>
      <c r="D231" s="820">
        <f t="shared" si="42"/>
        <v>324000</v>
      </c>
      <c r="E231" s="820"/>
      <c r="F231" s="820">
        <f t="shared" si="39"/>
        <v>405000</v>
      </c>
      <c r="H231" s="875">
        <v>1.25</v>
      </c>
      <c r="I231" s="869">
        <f t="shared" si="40"/>
        <v>252500</v>
      </c>
      <c r="J231" s="891"/>
      <c r="K231" s="869">
        <f t="shared" si="43"/>
        <v>202000</v>
      </c>
      <c r="L231" s="869"/>
      <c r="M231" s="869">
        <f t="shared" si="41"/>
        <v>252500</v>
      </c>
    </row>
    <row r="232" spans="1:13" ht="15" customHeight="1">
      <c r="A232" s="826">
        <v>1.5</v>
      </c>
      <c r="B232" s="820">
        <f t="shared" si="38"/>
        <v>486000</v>
      </c>
      <c r="C232" s="841"/>
      <c r="D232" s="820">
        <f t="shared" si="42"/>
        <v>324000</v>
      </c>
      <c r="E232" s="820"/>
      <c r="F232" s="820">
        <f t="shared" si="39"/>
        <v>486000</v>
      </c>
      <c r="H232" s="875">
        <v>1.5</v>
      </c>
      <c r="I232" s="869">
        <f t="shared" si="40"/>
        <v>303000</v>
      </c>
      <c r="J232" s="891"/>
      <c r="K232" s="869">
        <f t="shared" si="43"/>
        <v>202000</v>
      </c>
      <c r="L232" s="869"/>
      <c r="M232" s="869">
        <f t="shared" si="41"/>
        <v>303000</v>
      </c>
    </row>
    <row r="233" spans="1:13" ht="15" customHeight="1">
      <c r="A233" s="826">
        <v>1.75</v>
      </c>
      <c r="B233" s="820">
        <f t="shared" si="38"/>
        <v>567000</v>
      </c>
      <c r="C233" s="841"/>
      <c r="D233" s="820">
        <f t="shared" si="42"/>
        <v>324000</v>
      </c>
      <c r="E233" s="820"/>
      <c r="F233" s="820">
        <f t="shared" si="39"/>
        <v>567000</v>
      </c>
      <c r="H233" s="875">
        <v>1.75</v>
      </c>
      <c r="I233" s="869">
        <f t="shared" si="40"/>
        <v>353500</v>
      </c>
      <c r="J233" s="891"/>
      <c r="K233" s="869">
        <f t="shared" si="43"/>
        <v>202000</v>
      </c>
      <c r="L233" s="869"/>
      <c r="M233" s="869">
        <f t="shared" si="41"/>
        <v>353500</v>
      </c>
    </row>
    <row r="234" spans="1:13" ht="15" customHeight="1">
      <c r="A234" s="826">
        <v>2</v>
      </c>
      <c r="B234" s="820">
        <f t="shared" si="38"/>
        <v>648000</v>
      </c>
      <c r="C234" s="841"/>
      <c r="D234" s="820">
        <f t="shared" si="42"/>
        <v>324000</v>
      </c>
      <c r="E234" s="820"/>
      <c r="F234" s="820">
        <f t="shared" si="39"/>
        <v>648000</v>
      </c>
      <c r="H234" s="875">
        <v>2</v>
      </c>
      <c r="I234" s="869">
        <f t="shared" si="40"/>
        <v>404000</v>
      </c>
      <c r="J234" s="891"/>
      <c r="K234" s="869">
        <f t="shared" si="43"/>
        <v>202000</v>
      </c>
      <c r="L234" s="869"/>
      <c r="M234" s="869">
        <f t="shared" si="41"/>
        <v>404000</v>
      </c>
    </row>
    <row r="235" spans="1:13" ht="15" customHeight="1">
      <c r="A235" s="826">
        <v>2.25</v>
      </c>
      <c r="B235" s="820">
        <f t="shared" si="38"/>
        <v>729000</v>
      </c>
      <c r="C235" s="841"/>
      <c r="D235" s="820">
        <f t="shared" si="42"/>
        <v>324000</v>
      </c>
      <c r="E235" s="820"/>
      <c r="F235" s="820">
        <f t="shared" si="39"/>
        <v>729000</v>
      </c>
      <c r="H235" s="875">
        <v>2.25</v>
      </c>
      <c r="I235" s="869">
        <f t="shared" si="40"/>
        <v>454500</v>
      </c>
      <c r="J235" s="891"/>
      <c r="K235" s="869">
        <f t="shared" si="43"/>
        <v>202000</v>
      </c>
      <c r="L235" s="869"/>
      <c r="M235" s="869">
        <f t="shared" si="41"/>
        <v>454500</v>
      </c>
    </row>
    <row r="236" spans="1:13" ht="15" customHeight="1">
      <c r="A236" s="826">
        <v>2.5</v>
      </c>
      <c r="B236" s="820">
        <f t="shared" si="38"/>
        <v>810000</v>
      </c>
      <c r="C236" s="841"/>
      <c r="D236" s="820">
        <f t="shared" si="42"/>
        <v>324000</v>
      </c>
      <c r="E236" s="820"/>
      <c r="F236" s="820">
        <f t="shared" si="39"/>
        <v>810000</v>
      </c>
      <c r="H236" s="875">
        <v>2.5</v>
      </c>
      <c r="I236" s="869">
        <f t="shared" si="40"/>
        <v>505000</v>
      </c>
      <c r="J236" s="891"/>
      <c r="K236" s="869">
        <f t="shared" si="43"/>
        <v>202000</v>
      </c>
      <c r="L236" s="869"/>
      <c r="M236" s="869">
        <f t="shared" si="41"/>
        <v>505000</v>
      </c>
    </row>
    <row r="237" spans="1:13" ht="15" customHeight="1">
      <c r="A237" s="826">
        <v>2.75</v>
      </c>
      <c r="B237" s="820">
        <f t="shared" si="38"/>
        <v>891000</v>
      </c>
      <c r="C237" s="841"/>
      <c r="D237" s="820">
        <f t="shared" si="42"/>
        <v>324000</v>
      </c>
      <c r="E237" s="820"/>
      <c r="F237" s="820">
        <f t="shared" si="39"/>
        <v>891000</v>
      </c>
      <c r="H237" s="875">
        <v>2.75</v>
      </c>
      <c r="I237" s="869">
        <f t="shared" si="40"/>
        <v>555500</v>
      </c>
      <c r="J237" s="891"/>
      <c r="K237" s="869">
        <f t="shared" si="43"/>
        <v>202000</v>
      </c>
      <c r="L237" s="869"/>
      <c r="M237" s="869">
        <f t="shared" si="41"/>
        <v>555500</v>
      </c>
    </row>
    <row r="238" spans="1:13" ht="15" customHeight="1">
      <c r="A238" s="826">
        <v>3</v>
      </c>
      <c r="B238" s="820">
        <f t="shared" si="38"/>
        <v>972000</v>
      </c>
      <c r="C238" s="841"/>
      <c r="D238" s="820">
        <f t="shared" si="42"/>
        <v>324000</v>
      </c>
      <c r="E238" s="820"/>
      <c r="F238" s="820">
        <f t="shared" si="39"/>
        <v>972000</v>
      </c>
      <c r="H238" s="875">
        <v>3</v>
      </c>
      <c r="I238" s="869">
        <f t="shared" si="40"/>
        <v>606000</v>
      </c>
      <c r="J238" s="891"/>
      <c r="K238" s="869">
        <f t="shared" si="43"/>
        <v>202000</v>
      </c>
      <c r="L238" s="869"/>
      <c r="M238" s="869">
        <f t="shared" si="41"/>
        <v>606000</v>
      </c>
    </row>
    <row r="239" spans="1:13" ht="15" customHeight="1">
      <c r="A239" s="826">
        <v>3.25</v>
      </c>
      <c r="B239" s="820">
        <f t="shared" si="38"/>
        <v>1053000</v>
      </c>
      <c r="C239" s="841"/>
      <c r="D239" s="820">
        <f t="shared" si="42"/>
        <v>324000</v>
      </c>
      <c r="E239" s="820"/>
      <c r="F239" s="820">
        <f t="shared" si="39"/>
        <v>1053000</v>
      </c>
      <c r="H239" s="875">
        <v>3.25</v>
      </c>
      <c r="I239" s="869">
        <f t="shared" si="40"/>
        <v>656500</v>
      </c>
      <c r="J239" s="891"/>
      <c r="K239" s="869">
        <f t="shared" si="43"/>
        <v>202000</v>
      </c>
      <c r="L239" s="869"/>
      <c r="M239" s="869">
        <f t="shared" si="41"/>
        <v>656500</v>
      </c>
    </row>
    <row r="240" spans="1:13" ht="15" customHeight="1">
      <c r="A240" s="826">
        <v>3.5</v>
      </c>
      <c r="B240" s="820">
        <f t="shared" si="38"/>
        <v>1134000</v>
      </c>
      <c r="C240" s="841"/>
      <c r="D240" s="820">
        <f t="shared" si="42"/>
        <v>324000</v>
      </c>
      <c r="E240" s="820"/>
      <c r="F240" s="820">
        <f t="shared" si="39"/>
        <v>1134000</v>
      </c>
      <c r="H240" s="875">
        <v>3.5</v>
      </c>
      <c r="I240" s="869">
        <f t="shared" si="40"/>
        <v>707000</v>
      </c>
      <c r="J240" s="891"/>
      <c r="K240" s="869">
        <f t="shared" si="43"/>
        <v>202000</v>
      </c>
      <c r="L240" s="869"/>
      <c r="M240" s="869">
        <f t="shared" si="41"/>
        <v>707000</v>
      </c>
    </row>
    <row r="241" spans="1:13" ht="15" customHeight="1">
      <c r="A241" s="826">
        <v>3.75</v>
      </c>
      <c r="B241" s="820">
        <f t="shared" si="38"/>
        <v>1215000</v>
      </c>
      <c r="C241" s="841"/>
      <c r="D241" s="820">
        <f t="shared" si="42"/>
        <v>324000</v>
      </c>
      <c r="E241" s="820"/>
      <c r="F241" s="820">
        <f t="shared" si="39"/>
        <v>1215000</v>
      </c>
      <c r="H241" s="875">
        <v>3.75</v>
      </c>
      <c r="I241" s="869">
        <f t="shared" si="40"/>
        <v>757500</v>
      </c>
      <c r="J241" s="891"/>
      <c r="K241" s="869">
        <f t="shared" si="43"/>
        <v>202000</v>
      </c>
      <c r="L241" s="869"/>
      <c r="M241" s="869">
        <f t="shared" si="41"/>
        <v>757500</v>
      </c>
    </row>
    <row r="242" spans="1:13" ht="15" customHeight="1">
      <c r="A242" s="826">
        <v>4</v>
      </c>
      <c r="B242" s="820">
        <f t="shared" si="38"/>
        <v>1296000</v>
      </c>
      <c r="C242" s="841"/>
      <c r="D242" s="820">
        <f t="shared" si="42"/>
        <v>324000</v>
      </c>
      <c r="E242" s="820"/>
      <c r="F242" s="820">
        <f t="shared" si="39"/>
        <v>1296000</v>
      </c>
      <c r="H242" s="875">
        <v>4</v>
      </c>
      <c r="I242" s="869">
        <f t="shared" si="40"/>
        <v>808000</v>
      </c>
      <c r="J242" s="891"/>
      <c r="K242" s="869">
        <f t="shared" si="43"/>
        <v>202000</v>
      </c>
      <c r="L242" s="869"/>
      <c r="M242" s="869">
        <f t="shared" si="41"/>
        <v>808000</v>
      </c>
    </row>
    <row r="243" spans="1:13">
      <c r="A243" s="817"/>
      <c r="B243" s="817"/>
      <c r="D243" s="817"/>
      <c r="E243" s="817"/>
      <c r="F243" s="817"/>
      <c r="H243" s="866"/>
      <c r="I243" s="866"/>
      <c r="J243" s="886"/>
      <c r="K243" s="866"/>
      <c r="L243" s="866"/>
      <c r="M243" s="866"/>
    </row>
    <row r="244" spans="1:13">
      <c r="A244" s="817" t="s">
        <v>184</v>
      </c>
      <c r="B244" s="817"/>
      <c r="D244" s="817"/>
      <c r="E244" s="817"/>
      <c r="F244" s="817"/>
      <c r="H244" s="866" t="s">
        <v>184</v>
      </c>
      <c r="I244" s="866"/>
      <c r="J244" s="886"/>
      <c r="K244" s="866"/>
      <c r="L244" s="866"/>
      <c r="M244" s="866"/>
    </row>
    <row r="245" spans="1:13">
      <c r="A245" s="817" t="s">
        <v>155</v>
      </c>
      <c r="B245" s="817"/>
      <c r="D245" s="817"/>
      <c r="E245" s="817"/>
      <c r="F245" s="817"/>
      <c r="H245" s="866" t="s">
        <v>155</v>
      </c>
      <c r="I245" s="866"/>
      <c r="J245" s="886"/>
      <c r="K245" s="866"/>
      <c r="L245" s="866"/>
      <c r="M245" s="866"/>
    </row>
    <row r="246" spans="1:13">
      <c r="A246" s="821" t="s">
        <v>182</v>
      </c>
      <c r="B246" s="825" t="s">
        <v>179</v>
      </c>
      <c r="C246" s="825"/>
      <c r="D246" s="825"/>
      <c r="E246" s="852"/>
      <c r="F246" s="825" t="s">
        <v>175</v>
      </c>
      <c r="H246" s="870" t="s">
        <v>182</v>
      </c>
      <c r="I246" s="874" t="s">
        <v>179</v>
      </c>
      <c r="J246" s="874"/>
      <c r="K246" s="874"/>
      <c r="L246" s="902"/>
      <c r="M246" s="874" t="s">
        <v>175</v>
      </c>
    </row>
    <row r="247" spans="1:13">
      <c r="A247" s="825"/>
      <c r="B247" s="833" t="s">
        <v>14</v>
      </c>
      <c r="C247" s="821" t="s">
        <v>24</v>
      </c>
      <c r="D247" s="825" t="s">
        <v>35</v>
      </c>
      <c r="E247" s="852"/>
      <c r="F247" s="825"/>
      <c r="H247" s="874"/>
      <c r="I247" s="882" t="s">
        <v>14</v>
      </c>
      <c r="J247" s="870" t="s">
        <v>24</v>
      </c>
      <c r="K247" s="874" t="s">
        <v>172</v>
      </c>
      <c r="L247" s="902"/>
      <c r="M247" s="874"/>
    </row>
    <row r="248" spans="1:13">
      <c r="A248" s="820" t="s">
        <v>169</v>
      </c>
      <c r="B248" s="820">
        <f>D248</f>
        <v>581000</v>
      </c>
      <c r="C248" s="845"/>
      <c r="D248" s="820">
        <v>581000</v>
      </c>
      <c r="E248" s="820"/>
      <c r="F248" s="820"/>
      <c r="H248" s="869" t="s">
        <v>169</v>
      </c>
      <c r="I248" s="869">
        <f>K248</f>
        <v>581000</v>
      </c>
      <c r="J248" s="895"/>
      <c r="K248" s="869">
        <v>581000</v>
      </c>
      <c r="L248" s="869"/>
      <c r="M248" s="869"/>
    </row>
  </sheetData>
  <mergeCells count="88">
    <mergeCell ref="B12:D12"/>
    <mergeCell ref="I12:K12"/>
    <mergeCell ref="B88:C88"/>
    <mergeCell ref="I88:J88"/>
    <mergeCell ref="B97:C97"/>
    <mergeCell ref="I97:J97"/>
    <mergeCell ref="B103:D103"/>
    <mergeCell ref="I103:K103"/>
    <mergeCell ref="B158:D158"/>
    <mergeCell ref="I158:K158"/>
    <mergeCell ref="B213:D213"/>
    <mergeCell ref="I213:K213"/>
    <mergeCell ref="B225:D225"/>
    <mergeCell ref="I225:K225"/>
    <mergeCell ref="B246:D246"/>
    <mergeCell ref="I246:K246"/>
    <mergeCell ref="A12:A13"/>
    <mergeCell ref="E12:E13"/>
    <mergeCell ref="F12:F13"/>
    <mergeCell ref="H12:H13"/>
    <mergeCell ref="L12:L13"/>
    <mergeCell ref="M12:M13"/>
    <mergeCell ref="A88:A89"/>
    <mergeCell ref="D88:D89"/>
    <mergeCell ref="E88:E89"/>
    <mergeCell ref="F88:F89"/>
    <mergeCell ref="H88:H89"/>
    <mergeCell ref="K88:K89"/>
    <mergeCell ref="L88:L89"/>
    <mergeCell ref="M88:M89"/>
    <mergeCell ref="C90:C94"/>
    <mergeCell ref="J90:J94"/>
    <mergeCell ref="A97:A98"/>
    <mergeCell ref="D97:D98"/>
    <mergeCell ref="E97:E98"/>
    <mergeCell ref="F97:F98"/>
    <mergeCell ref="H97:H98"/>
    <mergeCell ref="K97:K98"/>
    <mergeCell ref="L97:L98"/>
    <mergeCell ref="M97:M98"/>
    <mergeCell ref="A103:A104"/>
    <mergeCell ref="E103:E104"/>
    <mergeCell ref="F103:F104"/>
    <mergeCell ref="H103:H104"/>
    <mergeCell ref="L103:L104"/>
    <mergeCell ref="M103:M104"/>
    <mergeCell ref="A158:A159"/>
    <mergeCell ref="E158:E159"/>
    <mergeCell ref="F158:F159"/>
    <mergeCell ref="H158:H159"/>
    <mergeCell ref="L158:L159"/>
    <mergeCell ref="M158:M159"/>
    <mergeCell ref="A213:A214"/>
    <mergeCell ref="E213:E214"/>
    <mergeCell ref="F213:F214"/>
    <mergeCell ref="H213:H214"/>
    <mergeCell ref="L213:L214"/>
    <mergeCell ref="M213:M214"/>
    <mergeCell ref="A225:A226"/>
    <mergeCell ref="E225:E226"/>
    <mergeCell ref="F225:F226"/>
    <mergeCell ref="H225:H226"/>
    <mergeCell ref="L225:L226"/>
    <mergeCell ref="M225:M226"/>
    <mergeCell ref="A246:A247"/>
    <mergeCell ref="E246:E247"/>
    <mergeCell ref="F246:F247"/>
    <mergeCell ref="H246:H247"/>
    <mergeCell ref="L246:L247"/>
    <mergeCell ref="M246:M247"/>
    <mergeCell ref="C14:C23"/>
    <mergeCell ref="J14:J23"/>
    <mergeCell ref="C24:C39"/>
    <mergeCell ref="J24:J39"/>
    <mergeCell ref="C40:C49"/>
    <mergeCell ref="J40:J49"/>
    <mergeCell ref="C50:C74"/>
    <mergeCell ref="J50:J74"/>
    <mergeCell ref="C75:C84"/>
    <mergeCell ref="J75:J84"/>
    <mergeCell ref="C105:C155"/>
    <mergeCell ref="J105:J155"/>
    <mergeCell ref="C160:C209"/>
    <mergeCell ref="J160:J209"/>
    <mergeCell ref="C215:C222"/>
    <mergeCell ref="J215:J222"/>
    <mergeCell ref="C227:C242"/>
    <mergeCell ref="J227:J242"/>
  </mergeCells>
  <phoneticPr fontId="19"/>
  <printOptions horizontalCentered="1" verticalCentered="1"/>
  <pageMargins left="0.7" right="0.7" top="0.75" bottom="0.75" header="0.3" footer="0.3"/>
  <pageSetup paperSize="9"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積算書</vt:lpstr>
      <vt:lpstr>補助対象経費内訳書</vt:lpstr>
      <vt:lpstr>常勤職員２名配置　確認シート</vt:lpstr>
      <vt:lpstr>処遇改善事業計画書</vt:lpstr>
      <vt:lpstr>賃金改善内訳</vt:lpstr>
      <vt:lpstr>賃金改善額　確認シート</vt:lpstr>
      <vt:lpstr>参考</vt:lpstr>
      <vt:lpstr>補助基準額</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RD061</dc:creator>
  <cp:lastModifiedBy>VCP126</cp:lastModifiedBy>
  <cp:lastPrinted>2022-03-07T22:22:18Z</cp:lastPrinted>
  <dcterms:created xsi:type="dcterms:W3CDTF">2020-10-22T06:18:09Z</dcterms:created>
  <dcterms:modified xsi:type="dcterms:W3CDTF">2026-04-23T09:06:40Z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2026-04-23T09:06:40Z</vt:filetime>
  </property>
</Properties>
</file>